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C68A" lockStructure="1"/>
  <bookViews>
    <workbookView xWindow="-12" yWindow="-12" windowWidth="15336" windowHeight="4476"/>
  </bookViews>
  <sheets>
    <sheet name="Time Record" sheetId="1" r:id="rId1"/>
    <sheet name="Field Worksheet" sheetId="3" r:id="rId2"/>
    <sheet name="Leave Request" sheetId="6" r:id="rId3"/>
    <sheet name="Travel Reim. Request" sheetId="7" r:id="rId4"/>
    <sheet name="Instructions" sheetId="4" r:id="rId5"/>
    <sheet name="Conversion Chart" sheetId="2" r:id="rId6"/>
  </sheets>
  <definedNames>
    <definedName name="_xlnm.Print_Area" localSheetId="0">'Time Record'!$C$1:$V$41</definedName>
  </definedNames>
  <calcPr calcId="145621"/>
</workbook>
</file>

<file path=xl/calcChain.xml><?xml version="1.0" encoding="utf-8"?>
<calcChain xmlns="http://schemas.openxmlformats.org/spreadsheetml/2006/main">
  <c r="D10" i="1" l="1"/>
  <c r="T23" i="1" l="1"/>
  <c r="I23" i="1"/>
  <c r="J22" i="1"/>
  <c r="I22" i="1"/>
  <c r="J23" i="1" l="1"/>
  <c r="T26" i="1"/>
  <c r="T25" i="1"/>
  <c r="T24" i="1"/>
  <c r="T27" i="1"/>
  <c r="T11" i="1"/>
  <c r="T12" i="1"/>
  <c r="T13" i="1"/>
  <c r="T14" i="1"/>
  <c r="T15" i="1"/>
  <c r="I24" i="1"/>
  <c r="J24" i="1" s="1"/>
  <c r="I25" i="1"/>
  <c r="I26" i="1"/>
  <c r="I27" i="1"/>
  <c r="I28" i="1"/>
  <c r="N24" i="1"/>
  <c r="O24" i="1" s="1"/>
  <c r="N26" i="1"/>
  <c r="O26" i="1" s="1"/>
  <c r="R23" i="1"/>
  <c r="S23" i="1" s="1"/>
  <c r="R24" i="1"/>
  <c r="S24" i="1" s="1"/>
  <c r="R25" i="1"/>
  <c r="S25" i="1" s="1"/>
  <c r="N13" i="1"/>
  <c r="N11" i="1"/>
  <c r="U15" i="1"/>
  <c r="V15" i="1" s="1"/>
  <c r="I10" i="1"/>
  <c r="J10" i="1"/>
  <c r="I11" i="1"/>
  <c r="J11" i="1" s="1"/>
  <c r="I12" i="1"/>
  <c r="I13" i="1"/>
  <c r="I14" i="1"/>
  <c r="I15" i="1"/>
  <c r="I16" i="1"/>
  <c r="O11" i="1"/>
  <c r="O13" i="1"/>
  <c r="N14" i="1"/>
  <c r="O14" i="1" s="1"/>
  <c r="N15" i="1"/>
  <c r="O15" i="1" s="1"/>
  <c r="P11" i="1"/>
  <c r="Q11" i="1" s="1"/>
  <c r="P12" i="1"/>
  <c r="Q12" i="1" s="1"/>
  <c r="P13" i="1"/>
  <c r="Q13" i="1" s="1"/>
  <c r="P14" i="1"/>
  <c r="Q14" i="1" s="1"/>
  <c r="P15" i="1"/>
  <c r="Q15" i="1" s="1"/>
  <c r="R11" i="1"/>
  <c r="S11" i="1" s="1"/>
  <c r="R13" i="1"/>
  <c r="S13" i="1" s="1"/>
  <c r="R14" i="1"/>
  <c r="S14" i="1" s="1"/>
  <c r="R15" i="1"/>
  <c r="S15" i="1" s="1"/>
  <c r="U11" i="1"/>
  <c r="V11" i="1" s="1"/>
  <c r="U12" i="1"/>
  <c r="V12" i="1" s="1"/>
  <c r="U13" i="1"/>
  <c r="V13" i="1" s="1"/>
  <c r="U14" i="1"/>
  <c r="V14" i="1" s="1"/>
  <c r="U23" i="1"/>
  <c r="V23" i="1" s="1"/>
  <c r="U24" i="1"/>
  <c r="V24" i="1" s="1"/>
  <c r="U25" i="1"/>
  <c r="V25" i="1" s="1"/>
  <c r="U26" i="1"/>
  <c r="V26" i="1" s="1"/>
  <c r="U27" i="1"/>
  <c r="V27" i="1" s="1"/>
  <c r="J12" i="6"/>
  <c r="B4" i="6"/>
  <c r="B5" i="6"/>
  <c r="B6" i="6"/>
  <c r="B3" i="6"/>
  <c r="D11" i="1"/>
  <c r="M20" i="1"/>
  <c r="M8" i="1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12" i="7"/>
  <c r="M27" i="7"/>
  <c r="M28" i="7" s="1"/>
  <c r="I17" i="1" l="1"/>
  <c r="J16" i="1"/>
  <c r="J15" i="1"/>
  <c r="J14" i="1"/>
  <c r="J13" i="1"/>
  <c r="J12" i="1"/>
  <c r="T29" i="1"/>
  <c r="K24" i="1" s="1"/>
  <c r="L24" i="1" s="1"/>
  <c r="J26" i="1"/>
  <c r="K23" i="1"/>
  <c r="L23" i="1" s="1"/>
  <c r="M23" i="1" s="1"/>
  <c r="I29" i="1"/>
  <c r="T17" i="1"/>
  <c r="V29" i="1"/>
  <c r="B13" i="6"/>
  <c r="D12" i="1"/>
  <c r="V17" i="1"/>
  <c r="Q17" i="1"/>
  <c r="J28" i="1"/>
  <c r="K28" i="1" s="1"/>
  <c r="J27" i="1"/>
  <c r="J25" i="1"/>
  <c r="K25" i="1" s="1"/>
  <c r="K16" i="1" l="1"/>
  <c r="K27" i="1"/>
  <c r="L27" i="1" s="1"/>
  <c r="M27" i="1" s="1"/>
  <c r="T31" i="1"/>
  <c r="K26" i="1"/>
  <c r="L26" i="1" s="1"/>
  <c r="K22" i="1"/>
  <c r="L22" i="1" s="1"/>
  <c r="M22" i="1" s="1"/>
  <c r="L25" i="1"/>
  <c r="M25" i="1" s="1"/>
  <c r="L28" i="1"/>
  <c r="M28" i="1" s="1"/>
  <c r="K11" i="1"/>
  <c r="L11" i="1" s="1"/>
  <c r="M11" i="1" s="1"/>
  <c r="K13" i="1"/>
  <c r="L13" i="1" s="1"/>
  <c r="M13" i="1" s="1"/>
  <c r="K15" i="1"/>
  <c r="M24" i="1"/>
  <c r="K10" i="1"/>
  <c r="L10" i="1" s="1"/>
  <c r="K12" i="1"/>
  <c r="L12" i="1" s="1"/>
  <c r="M12" i="1" s="1"/>
  <c r="K14" i="1"/>
  <c r="L14" i="1" s="1"/>
  <c r="M14" i="1" s="1"/>
  <c r="V31" i="1"/>
  <c r="D13" i="1"/>
  <c r="B14" i="6"/>
  <c r="L29" i="1" l="1"/>
  <c r="M26" i="1"/>
  <c r="M29" i="1" s="1"/>
  <c r="M10" i="1"/>
  <c r="L15" i="1"/>
  <c r="M15" i="1" s="1"/>
  <c r="L16" i="1"/>
  <c r="M16" i="1" s="1"/>
  <c r="D14" i="1"/>
  <c r="B15" i="6"/>
  <c r="N23" i="1" l="1"/>
  <c r="O23" i="1" s="1"/>
  <c r="N25" i="1" s="1"/>
  <c r="O25" i="1" s="1"/>
  <c r="N27" i="1"/>
  <c r="M17" i="1"/>
  <c r="M31" i="1" s="1"/>
  <c r="L17" i="1"/>
  <c r="B16" i="6"/>
  <c r="D15" i="1"/>
  <c r="O27" i="1" l="1"/>
  <c r="P23" i="1" s="1"/>
  <c r="Q23" i="1" s="1"/>
  <c r="P24" i="1" s="1"/>
  <c r="Q24" i="1" s="1"/>
  <c r="P26" i="1"/>
  <c r="Q26" i="1" s="1"/>
  <c r="R12" i="1"/>
  <c r="S12" i="1" s="1"/>
  <c r="S17" i="1" s="1"/>
  <c r="N12" i="1"/>
  <c r="O12" i="1" s="1"/>
  <c r="O17" i="1" s="1"/>
  <c r="L31" i="1"/>
  <c r="B17" i="6"/>
  <c r="D16" i="1"/>
  <c r="D22" i="1" s="1"/>
  <c r="D23" i="1" s="1"/>
  <c r="P25" i="1" l="1"/>
  <c r="Q25" i="1" s="1"/>
  <c r="P27" i="1" s="1"/>
  <c r="Q27" i="1" s="1"/>
  <c r="Q29" i="1" s="1"/>
  <c r="Q31" i="1" s="1"/>
  <c r="O29" i="1"/>
  <c r="R26" i="1"/>
  <c r="S26" i="1" s="1"/>
  <c r="O31" i="1"/>
  <c r="Q18" i="1"/>
  <c r="D24" i="1"/>
  <c r="B20" i="6"/>
  <c r="R27" i="1" l="1"/>
  <c r="S27" i="1" s="1"/>
  <c r="S29" i="1" s="1"/>
  <c r="B21" i="6"/>
  <c r="D25" i="1"/>
  <c r="Q30" i="1" l="1"/>
  <c r="S31" i="1"/>
  <c r="T32" i="1" s="1"/>
  <c r="D26" i="1"/>
  <c r="B22" i="6"/>
  <c r="B23" i="6" l="1"/>
  <c r="D27" i="1"/>
  <c r="B24" i="6" l="1"/>
  <c r="D28" i="1"/>
  <c r="E4" i="1" s="1"/>
</calcChain>
</file>

<file path=xl/sharedStrings.xml><?xml version="1.0" encoding="utf-8"?>
<sst xmlns="http://schemas.openxmlformats.org/spreadsheetml/2006/main" count="220" uniqueCount="149">
  <si>
    <t>Employee:</t>
  </si>
  <si>
    <t>Day</t>
  </si>
  <si>
    <t>In</t>
  </si>
  <si>
    <t>Out</t>
  </si>
  <si>
    <t>Regular Hrs.</t>
  </si>
  <si>
    <t>Sick Hrs.</t>
  </si>
  <si>
    <t>Vacation Hrs.</t>
  </si>
  <si>
    <t>Lunch</t>
  </si>
  <si>
    <t>Total Hours</t>
  </si>
  <si>
    <t>Job Title:</t>
  </si>
  <si>
    <t>Job Site:</t>
  </si>
  <si>
    <t>Dates</t>
  </si>
  <si>
    <t>From:</t>
  </si>
  <si>
    <t>To:</t>
  </si>
  <si>
    <t>First Week of Pay Period</t>
  </si>
  <si>
    <t>Second Week of Pay Period</t>
  </si>
  <si>
    <t>Pay Period Summary of Hours</t>
  </si>
  <si>
    <t>Program:</t>
  </si>
  <si>
    <t>The above is a true, correct, and accurate record of hours worked.</t>
  </si>
  <si>
    <t>Signature</t>
  </si>
  <si>
    <t>Date</t>
  </si>
  <si>
    <t>Supervisor Signature</t>
  </si>
  <si>
    <t>Rate:</t>
  </si>
  <si>
    <t>OT:</t>
  </si>
  <si>
    <t>Holiday Hrs.</t>
  </si>
  <si>
    <t>TOTAL</t>
  </si>
  <si>
    <t>Minutes</t>
  </si>
  <si>
    <t>Time Conversion Chart</t>
  </si>
  <si>
    <t>Decimal  Hours</t>
  </si>
  <si>
    <t>Decimal   Hours</t>
  </si>
  <si>
    <t>Decimal     Hours</t>
  </si>
  <si>
    <t>(Minutes to Decimal Hours)</t>
  </si>
  <si>
    <t>REG:</t>
  </si>
  <si>
    <t>dr 11/2011</t>
  </si>
  <si>
    <t>Wed.</t>
  </si>
  <si>
    <t>Sun.</t>
  </si>
  <si>
    <t>Mon.</t>
  </si>
  <si>
    <t>Tues.</t>
  </si>
  <si>
    <t>Thurs.</t>
  </si>
  <si>
    <t>Fri.</t>
  </si>
  <si>
    <t>Sat.</t>
  </si>
  <si>
    <t>Total for First Week</t>
  </si>
  <si>
    <t>Total for Second Week</t>
  </si>
  <si>
    <t>Time Record</t>
  </si>
  <si>
    <t>Explaination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</si>
  <si>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</si>
  <si>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</si>
  <si>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</si>
  <si>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</si>
  <si>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</si>
  <si>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</si>
  <si>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</si>
  <si>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</si>
  <si>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</si>
  <si>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</si>
  <si>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</si>
  <si>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</si>
  <si>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13th</t>
  </si>
  <si>
    <t>14th</t>
  </si>
  <si>
    <t>15th</t>
  </si>
  <si>
    <t>16th</t>
  </si>
  <si>
    <t>17th</t>
  </si>
  <si>
    <t>18th</t>
  </si>
  <si>
    <t>19th</t>
  </si>
  <si>
    <t>20th</t>
  </si>
  <si>
    <t>21st</t>
  </si>
  <si>
    <t>22nd</t>
  </si>
  <si>
    <t>23rd</t>
  </si>
  <si>
    <t>24th</t>
  </si>
  <si>
    <t>25th</t>
  </si>
  <si>
    <t>26th</t>
  </si>
  <si>
    <t>27th</t>
  </si>
  <si>
    <t>28th</t>
  </si>
  <si>
    <t>29th</t>
  </si>
  <si>
    <t>30th</t>
  </si>
  <si>
    <t>31st</t>
  </si>
  <si>
    <r>
      <t xml:space="preserve">When entering </t>
    </r>
    <r>
      <rPr>
        <b/>
        <sz val="10"/>
        <rFont val="Arial"/>
        <family val="2"/>
      </rPr>
      <t>time,</t>
    </r>
    <r>
      <rPr>
        <sz val="10"/>
        <rFont val="Arial"/>
        <family val="2"/>
      </rPr>
      <t xml:space="preserve"> please use the following formats:</t>
    </r>
  </si>
  <si>
    <t>Use the TAB button to tab over to the next place you want to insert information</t>
  </si>
  <si>
    <t>NOTE: This will automatically convert to military time.</t>
  </si>
  <si>
    <t>Examples:</t>
  </si>
  <si>
    <t>Field Worksheet</t>
  </si>
  <si>
    <t>Date:</t>
  </si>
  <si>
    <t>Approved By:</t>
  </si>
  <si>
    <t>Employee Signature</t>
  </si>
  <si>
    <r>
      <t xml:space="preserve">When entering </t>
    </r>
    <r>
      <rPr>
        <b/>
        <sz val="10"/>
        <rFont val="Arial"/>
        <family val="2"/>
      </rPr>
      <t xml:space="preserve">date, </t>
    </r>
    <r>
      <rPr>
        <sz val="10"/>
        <rFont val="Arial"/>
        <family val="2"/>
      </rPr>
      <t>please use the following format:</t>
    </r>
  </si>
  <si>
    <t>Example:</t>
  </si>
  <si>
    <t>When entering Sick,Vacation, Comp. or Holiday time, please enter hours you are using.</t>
  </si>
  <si>
    <t>Full day = 8</t>
  </si>
  <si>
    <t>Leave Request/Notice</t>
  </si>
  <si>
    <t>Employee Name:</t>
  </si>
  <si>
    <r>
      <rPr>
        <sz val="10"/>
        <rFont val="Wingdings"/>
        <charset val="2"/>
      </rPr>
      <t>§</t>
    </r>
    <r>
      <rPr>
        <i/>
        <sz val="10"/>
        <rFont val="Arial"/>
        <family val="2"/>
      </rPr>
      <t>Leave Request/Notice for two weeks pay period.</t>
    </r>
  </si>
  <si>
    <r>
      <rPr>
        <sz val="10"/>
        <rFont val="Wingdings"/>
        <charset val="2"/>
      </rPr>
      <t>§</t>
    </r>
    <r>
      <rPr>
        <i/>
        <sz val="10"/>
        <rFont val="Arial"/>
        <family val="2"/>
      </rPr>
      <t>Note: All assigned regular work days and hours must be accounted for as either work time or leave time.</t>
    </r>
  </si>
  <si>
    <t>Hours</t>
  </si>
  <si>
    <t>*Type</t>
  </si>
  <si>
    <t>FMLA</t>
  </si>
  <si>
    <t>Purpose</t>
  </si>
  <si>
    <t>Monday</t>
  </si>
  <si>
    <t>Tuesday</t>
  </si>
  <si>
    <t>Wednesday</t>
  </si>
  <si>
    <t>Thursday</t>
  </si>
  <si>
    <t>Friday</t>
  </si>
  <si>
    <t>FMLA: If FMLA Qualified Leave is affected, list number of hours and state FMLA Qualified Purpose and attach certification.</t>
  </si>
  <si>
    <t>Supervisor</t>
  </si>
  <si>
    <t>Program Director</t>
  </si>
  <si>
    <t>President/Executive Director</t>
  </si>
  <si>
    <t>Instructions</t>
  </si>
  <si>
    <t>YVEDDI Travel Reimbursement Request for Personal Vehicles</t>
  </si>
  <si>
    <t>Project:</t>
  </si>
  <si>
    <t>County:</t>
  </si>
  <si>
    <t>Vehicle:</t>
  </si>
  <si>
    <t>* Car Pool #</t>
  </si>
  <si>
    <t>Travel Locations</t>
  </si>
  <si>
    <t>Begin</t>
  </si>
  <si>
    <t>Destination</t>
  </si>
  <si>
    <t>End</t>
  </si>
  <si>
    <t>Client/Purpose</t>
  </si>
  <si>
    <t>Odometer</t>
  </si>
  <si>
    <t>Total Miles</t>
  </si>
  <si>
    <t>X $.50</t>
  </si>
  <si>
    <t>Check #</t>
  </si>
  <si>
    <t>By:</t>
  </si>
  <si>
    <t>Submitted by Signature</t>
  </si>
  <si>
    <t>Program Supervisor Approval</t>
  </si>
  <si>
    <t>Program Director Approval</t>
  </si>
  <si>
    <t>I hereby certify that the above has been necessarily incurred for the benefit of the program/project identified above and no other reimbursement has been or will be received for same.</t>
  </si>
  <si>
    <t>* Indicate any carpooling that will occur by the "Date" and add the number of passengers. List last names on back side by dates</t>
  </si>
  <si>
    <t>hours</t>
  </si>
  <si>
    <t xml:space="preserve">hours </t>
  </si>
  <si>
    <t>Programs:</t>
  </si>
  <si>
    <t>District</t>
  </si>
  <si>
    <t>Sick</t>
  </si>
  <si>
    <t>Holiday</t>
  </si>
  <si>
    <t>Death</t>
  </si>
  <si>
    <t>Military</t>
  </si>
  <si>
    <t>Length of Service</t>
  </si>
  <si>
    <t>Education</t>
  </si>
  <si>
    <t>Without Pay</t>
  </si>
  <si>
    <t>*Type: If other please specify in "Purpose"</t>
  </si>
  <si>
    <t>Other Paid</t>
  </si>
  <si>
    <t>Jury/Court</t>
  </si>
  <si>
    <t>Comp. Hrs Used</t>
  </si>
  <si>
    <t>Vacation</t>
  </si>
  <si>
    <t>Administrative</t>
  </si>
  <si>
    <t>Admin/Other</t>
  </si>
  <si>
    <t>OAA</t>
  </si>
  <si>
    <t/>
  </si>
  <si>
    <t>IDC</t>
  </si>
  <si>
    <t>Donna Rutledge</t>
  </si>
  <si>
    <t>Receptionist/Secretary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</si>
</sst>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m/d/yy;@"/>
    <numFmt numFmtId="166" formatCode="&quot;$&quot;#,##0.00"/>
    <numFmt numFmtId="167" formatCode="[$-409]h:mm\ AM/PM;@"/>
  </numFmts>
  <fonts count="4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</font>
    <font>
      <b/>
      <sz val="22"/>
      <color indexed="20"/>
      <name val="Century Gothic"/>
      <family val="2"/>
    </font>
    <font>
      <sz val="9"/>
      <color indexed="23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b/>
      <sz val="9"/>
      <name val="Century Gothic"/>
      <family val="2"/>
    </font>
    <font>
      <b/>
      <sz val="10"/>
      <name val="Arial"/>
      <family val="2"/>
    </font>
    <font>
      <b/>
      <sz val="9"/>
      <color indexed="23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24"/>
      <name val="Times New Roman"/>
      <family val="1"/>
    </font>
    <font>
      <sz val="24"/>
      <name val="Times New Roman"/>
      <family val="1"/>
    </font>
    <font>
      <sz val="14"/>
      <color indexed="9"/>
      <name val="Arial"/>
      <family val="2"/>
    </font>
    <font>
      <b/>
      <sz val="12"/>
      <color indexed="9"/>
      <name val="Arial"/>
      <family val="2"/>
    </font>
    <font>
      <sz val="14"/>
      <name val="Arial"/>
      <family val="2"/>
    </font>
    <font>
      <sz val="20"/>
      <name val="Times New Roman"/>
      <family val="1"/>
    </font>
    <font>
      <sz val="8"/>
      <name val="Arial"/>
      <family val="2"/>
    </font>
    <font>
      <sz val="20"/>
      <name val="Arial"/>
      <family val="2"/>
    </font>
    <font>
      <sz val="10"/>
      <name val="Wingdings"/>
      <charset val="2"/>
    </font>
    <font>
      <b/>
      <sz val="9"/>
      <color indexed="20"/>
      <name val="Arial"/>
      <family val="2"/>
    </font>
    <font>
      <b/>
      <sz val="10"/>
      <color indexed="9"/>
      <name val="Arial"/>
      <family val="2"/>
    </font>
    <font>
      <b/>
      <sz val="20"/>
      <color indexed="23"/>
      <name val="Arial"/>
      <family val="2"/>
    </font>
    <font>
      <sz val="18"/>
      <name val="Times New Roman"/>
      <family val="1"/>
    </font>
    <font>
      <sz val="10"/>
      <name val="Arial"/>
      <family val="2"/>
    </font>
    <font>
      <sz val="9"/>
      <color indexed="62"/>
      <name val="Century Gothic"/>
      <family val="2"/>
    </font>
    <font>
      <sz val="10"/>
      <color indexed="10"/>
      <name val="Arial"/>
      <family val="2"/>
    </font>
    <font>
      <sz val="10"/>
      <color indexed="9"/>
      <name val="Century Gothic"/>
      <family val="2"/>
    </font>
    <font>
      <sz val="9"/>
      <color indexed="9"/>
      <name val="Century Gothic"/>
      <family val="2"/>
    </font>
    <font>
      <sz val="9"/>
      <color indexed="9"/>
      <name val="Arial"/>
      <family val="2"/>
    </font>
    <font>
      <b/>
      <sz val="9"/>
      <color indexed="9"/>
      <name val="Century Gothic"/>
      <family val="2"/>
    </font>
    <font>
      <sz val="9"/>
      <color indexed="13"/>
      <name val="Arial"/>
      <family val="2"/>
    </font>
    <font>
      <sz val="8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23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45">
    <xf numFmtId="0" fontId="0" fillId="0" borderId="0" xfId="0"/>
    <xf numFmtId="0" fontId="3" fillId="0" borderId="0" xfId="0" applyFont="1" applyProtection="1"/>
    <xf numFmtId="0" fontId="3" fillId="0" borderId="0" xfId="0" applyFont="1" applyBorder="1" applyProtection="1"/>
    <xf numFmtId="0" fontId="10" fillId="0" borderId="0" xfId="0" applyFont="1" applyProtection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3" fillId="0" borderId="2" xfId="0" applyFont="1" applyBorder="1" applyProtection="1"/>
    <xf numFmtId="0" fontId="8" fillId="2" borderId="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Fill="1" applyBorder="1" applyProtection="1"/>
    <xf numFmtId="0" fontId="8" fillId="0" borderId="0" xfId="0" applyFont="1" applyFill="1" applyBorder="1" applyAlignment="1" applyProtection="1">
      <alignment horizontal="left" vertical="center"/>
    </xf>
    <xf numFmtId="2" fontId="13" fillId="3" borderId="1" xfId="0" applyNumberFormat="1" applyFont="1" applyFill="1" applyBorder="1" applyAlignment="1" applyProtection="1">
      <alignment horizontal="center" vertical="center"/>
    </xf>
    <xf numFmtId="2" fontId="13" fillId="4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Protection="1"/>
    <xf numFmtId="0" fontId="9" fillId="4" borderId="0" xfId="0" applyFont="1" applyFill="1" applyAlignment="1" applyProtection="1">
      <alignment horizontal="center"/>
    </xf>
    <xf numFmtId="0" fontId="9" fillId="4" borderId="0" xfId="0" applyFont="1" applyFill="1" applyAlignment="1" applyProtection="1">
      <alignment horizontal="center" wrapText="1"/>
    </xf>
    <xf numFmtId="0" fontId="0" fillId="5" borderId="0" xfId="0" applyFill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0" fontId="12" fillId="0" borderId="0" xfId="0" applyFont="1" applyProtection="1"/>
    <xf numFmtId="0" fontId="7" fillId="0" borderId="0" xfId="0" applyFont="1" applyProtection="1"/>
    <xf numFmtId="0" fontId="17" fillId="2" borderId="1" xfId="0" applyFont="1" applyFill="1" applyBorder="1" applyAlignment="1" applyProtection="1">
      <alignment horizontal="left" vertical="center"/>
    </xf>
    <xf numFmtId="0" fontId="3" fillId="0" borderId="4" xfId="0" applyFont="1" applyBorder="1" applyProtection="1"/>
    <xf numFmtId="0" fontId="17" fillId="2" borderId="5" xfId="0" applyFont="1" applyFill="1" applyBorder="1" applyAlignment="1" applyProtection="1">
      <alignment horizontal="left" vertical="center"/>
    </xf>
    <xf numFmtId="0" fontId="11" fillId="0" borderId="0" xfId="0" applyFont="1" applyBorder="1" applyProtection="1"/>
    <xf numFmtId="2" fontId="13" fillId="3" borderId="5" xfId="0" applyNumberFormat="1" applyFont="1" applyFill="1" applyBorder="1" applyAlignment="1" applyProtection="1">
      <alignment horizontal="center" vertical="center"/>
    </xf>
    <xf numFmtId="2" fontId="13" fillId="4" borderId="5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7" fontId="7" fillId="0" borderId="4" xfId="2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2" fontId="13" fillId="0" borderId="4" xfId="0" applyNumberFormat="1" applyFont="1" applyFill="1" applyBorder="1" applyAlignment="1" applyProtection="1">
      <alignment horizontal="center" vertical="center"/>
    </xf>
    <xf numFmtId="2" fontId="9" fillId="6" borderId="0" xfId="0" applyNumberFormat="1" applyFont="1" applyFill="1" applyBorder="1" applyAlignment="1" applyProtection="1">
      <alignment horizontal="center" vertical="center"/>
    </xf>
    <xf numFmtId="2" fontId="9" fillId="4" borderId="0" xfId="0" applyNumberFormat="1" applyFont="1" applyFill="1" applyBorder="1" applyAlignment="1" applyProtection="1">
      <alignment horizontal="center" vertical="center"/>
    </xf>
    <xf numFmtId="2" fontId="9" fillId="3" borderId="0" xfId="0" applyNumberFormat="1" applyFont="1" applyFill="1" applyAlignment="1" applyProtection="1">
      <alignment horizontal="center" vertical="center"/>
    </xf>
    <xf numFmtId="2" fontId="9" fillId="6" borderId="0" xfId="0" applyNumberFormat="1" applyFont="1" applyFill="1" applyAlignment="1" applyProtection="1">
      <alignment horizontal="center" vertical="center"/>
    </xf>
    <xf numFmtId="2" fontId="9" fillId="7" borderId="0" xfId="0" applyNumberFormat="1" applyFont="1" applyFill="1" applyAlignment="1" applyProtection="1">
      <alignment horizontal="center" vertical="center"/>
    </xf>
    <xf numFmtId="0" fontId="5" fillId="0" borderId="2" xfId="0" applyFont="1" applyFill="1" applyBorder="1" applyAlignment="1" applyProtection="1"/>
    <xf numFmtId="0" fontId="6" fillId="0" borderId="0" xfId="0" applyFont="1" applyProtection="1"/>
    <xf numFmtId="14" fontId="11" fillId="0" borderId="0" xfId="0" applyNumberFormat="1" applyFont="1" applyProtection="1"/>
    <xf numFmtId="14" fontId="3" fillId="0" borderId="0" xfId="0" applyNumberFormat="1" applyFont="1" applyProtection="1"/>
    <xf numFmtId="0" fontId="6" fillId="0" borderId="0" xfId="3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2" fontId="13" fillId="8" borderId="0" xfId="0" applyNumberFormat="1" applyFont="1" applyFill="1" applyBorder="1" applyAlignment="1" applyProtection="1">
      <alignment vertical="center"/>
    </xf>
    <xf numFmtId="2" fontId="22" fillId="9" borderId="0" xfId="0" applyNumberFormat="1" applyFont="1" applyFill="1" applyAlignment="1" applyProtection="1">
      <alignment horizontal="center"/>
    </xf>
    <xf numFmtId="0" fontId="1" fillId="0" borderId="0" xfId="0" applyFont="1"/>
    <xf numFmtId="0" fontId="23" fillId="10" borderId="0" xfId="0" applyFont="1" applyFill="1" applyAlignment="1" applyProtection="1">
      <alignment horizontal="center" vertical="center"/>
    </xf>
    <xf numFmtId="0" fontId="0" fillId="10" borderId="0" xfId="0" applyFill="1" applyProtection="1"/>
    <xf numFmtId="0" fontId="0" fillId="0" borderId="0" xfId="0" applyBorder="1" applyProtection="1"/>
    <xf numFmtId="18" fontId="0" fillId="0" borderId="0" xfId="0" applyNumberFormat="1"/>
    <xf numFmtId="166" fontId="3" fillId="0" borderId="6" xfId="0" applyNumberFormat="1" applyFont="1" applyBorder="1" applyProtection="1">
      <protection locked="0"/>
    </xf>
    <xf numFmtId="0" fontId="3" fillId="0" borderId="7" xfId="0" applyFont="1" applyBorder="1" applyProtection="1"/>
    <xf numFmtId="0" fontId="7" fillId="0" borderId="0" xfId="3" applyFont="1" applyFill="1" applyBorder="1" applyAlignment="1" applyProtection="1">
      <alignment horizontal="left"/>
    </xf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165" fontId="0" fillId="0" borderId="8" xfId="0" applyNumberFormat="1" applyBorder="1" applyProtection="1">
      <protection locked="0"/>
    </xf>
    <xf numFmtId="0" fontId="0" fillId="0" borderId="8" xfId="0" applyBorder="1" applyProtection="1">
      <protection locked="0"/>
    </xf>
    <xf numFmtId="1" fontId="0" fillId="0" borderId="8" xfId="0" applyNumberFormat="1" applyBorder="1" applyProtection="1">
      <protection locked="0"/>
    </xf>
    <xf numFmtId="14" fontId="1" fillId="0" borderId="0" xfId="0" applyNumberFormat="1" applyFont="1"/>
    <xf numFmtId="0" fontId="15" fillId="0" borderId="0" xfId="0" applyFont="1"/>
    <xf numFmtId="0" fontId="28" fillId="0" borderId="0" xfId="0" applyFont="1"/>
    <xf numFmtId="0" fontId="13" fillId="0" borderId="0" xfId="0" applyFont="1"/>
    <xf numFmtId="0" fontId="0" fillId="0" borderId="6" xfId="0" applyBorder="1"/>
    <xf numFmtId="0" fontId="25" fillId="0" borderId="0" xfId="0" applyFont="1"/>
    <xf numFmtId="165" fontId="1" fillId="0" borderId="6" xfId="0" applyNumberFormat="1" applyFont="1" applyBorder="1" applyAlignment="1" applyProtection="1">
      <alignment horizontal="center"/>
      <protection locked="0"/>
    </xf>
    <xf numFmtId="0" fontId="28" fillId="0" borderId="0" xfId="0" applyFont="1" applyBorder="1" applyAlignment="1"/>
    <xf numFmtId="0" fontId="29" fillId="11" borderId="8" xfId="0" applyFont="1" applyFill="1" applyBorder="1" applyAlignment="1">
      <alignment horizontal="center"/>
    </xf>
    <xf numFmtId="0" fontId="31" fillId="0" borderId="0" xfId="0" applyFont="1"/>
    <xf numFmtId="165" fontId="0" fillId="0" borderId="0" xfId="0" applyNumberFormat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4" borderId="8" xfId="0" applyFont="1" applyFill="1" applyBorder="1" applyAlignment="1">
      <alignment horizontal="center"/>
    </xf>
    <xf numFmtId="2" fontId="0" fillId="0" borderId="8" xfId="0" applyNumberFormat="1" applyBorder="1"/>
    <xf numFmtId="0" fontId="1" fillId="0" borderId="0" xfId="0" applyFont="1" applyAlignment="1">
      <alignment horizontal="center" wrapText="1"/>
    </xf>
    <xf numFmtId="1" fontId="0" fillId="0" borderId="8" xfId="0" applyNumberFormat="1" applyBorder="1"/>
    <xf numFmtId="166" fontId="0" fillId="0" borderId="8" xfId="0" applyNumberFormat="1" applyBorder="1"/>
    <xf numFmtId="0" fontId="0" fillId="0" borderId="6" xfId="0" applyBorder="1" applyProtection="1">
      <protection locked="0"/>
    </xf>
    <xf numFmtId="14" fontId="0" fillId="0" borderId="6" xfId="0" applyNumberFormat="1" applyBorder="1" applyProtection="1">
      <protection locked="0"/>
    </xf>
    <xf numFmtId="0" fontId="11" fillId="0" borderId="7" xfId="0" applyFont="1" applyBorder="1" applyProtection="1"/>
    <xf numFmtId="0" fontId="3" fillId="0" borderId="6" xfId="0" applyFont="1" applyBorder="1" applyProtection="1">
      <protection locked="0"/>
    </xf>
    <xf numFmtId="0" fontId="3" fillId="0" borderId="0" xfId="0" applyFont="1" applyBorder="1" applyAlignment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3" fillId="0" borderId="9" xfId="0" applyFont="1" applyBorder="1" applyProtection="1">
      <protection locked="0"/>
    </xf>
    <xf numFmtId="165" fontId="0" fillId="0" borderId="8" xfId="0" applyNumberFormat="1" applyBorder="1" applyProtection="1"/>
    <xf numFmtId="165" fontId="17" fillId="2" borderId="1" xfId="0" applyNumberFormat="1" applyFont="1" applyFill="1" applyBorder="1" applyAlignment="1" applyProtection="1">
      <alignment horizontal="left" vertical="center"/>
    </xf>
    <xf numFmtId="2" fontId="9" fillId="12" borderId="0" xfId="0" applyNumberFormat="1" applyFont="1" applyFill="1" applyBorder="1" applyAlignment="1" applyProtection="1">
      <alignment horizontal="center" vertical="center"/>
    </xf>
    <xf numFmtId="167" fontId="13" fillId="13" borderId="1" xfId="0" applyNumberFormat="1" applyFont="1" applyFill="1" applyBorder="1" applyAlignment="1" applyProtection="1">
      <alignment horizontal="center" vertical="center"/>
      <protection locked="0"/>
    </xf>
    <xf numFmtId="167" fontId="13" fillId="13" borderId="5" xfId="0" applyNumberFormat="1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33" fillId="0" borderId="0" xfId="0" applyFont="1" applyProtection="1">
      <protection locked="0" hidden="1"/>
    </xf>
    <xf numFmtId="2" fontId="13" fillId="3" borderId="1" xfId="0" applyNumberFormat="1" applyFont="1" applyFill="1" applyBorder="1" applyAlignment="1" applyProtection="1">
      <alignment horizontal="center" vertical="center"/>
    </xf>
    <xf numFmtId="2" fontId="13" fillId="6" borderId="11" xfId="0" applyNumberFormat="1" applyFont="1" applyFill="1" applyBorder="1" applyAlignment="1" applyProtection="1">
      <alignment horizontal="center" vertical="center"/>
    </xf>
    <xf numFmtId="2" fontId="13" fillId="7" borderId="1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/>
    </xf>
    <xf numFmtId="2" fontId="13" fillId="12" borderId="1" xfId="0" applyNumberFormat="1" applyFont="1" applyFill="1" applyBorder="1" applyAlignment="1" applyProtection="1">
      <alignment horizontal="center" vertical="center"/>
    </xf>
    <xf numFmtId="2" fontId="13" fillId="3" borderId="5" xfId="0" applyNumberFormat="1" applyFont="1" applyFill="1" applyBorder="1" applyAlignment="1" applyProtection="1">
      <alignment horizontal="center" vertical="center"/>
    </xf>
    <xf numFmtId="2" fontId="13" fillId="7" borderId="5" xfId="0" applyNumberFormat="1" applyFont="1" applyFill="1" applyBorder="1" applyAlignment="1" applyProtection="1">
      <alignment horizontal="center" vertical="center"/>
    </xf>
    <xf numFmtId="2" fontId="13" fillId="2" borderId="12" xfId="0" applyNumberFormat="1" applyFont="1" applyFill="1" applyBorder="1" applyAlignment="1" applyProtection="1">
      <alignment horizontal="center" vertical="center"/>
    </xf>
    <xf numFmtId="2" fontId="13" fillId="12" borderId="5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Protection="1"/>
    <xf numFmtId="0" fontId="28" fillId="0" borderId="0" xfId="0" applyFont="1" applyBorder="1" applyAlignment="1" applyProtection="1"/>
    <xf numFmtId="0" fontId="29" fillId="11" borderId="8" xfId="0" applyFont="1" applyFill="1" applyBorder="1" applyAlignment="1" applyProtection="1">
      <alignment horizontal="center"/>
    </xf>
    <xf numFmtId="2" fontId="13" fillId="7" borderId="13" xfId="0" applyNumberFormat="1" applyFont="1" applyFill="1" applyBorder="1" applyAlignment="1" applyProtection="1">
      <alignment horizontal="center" vertical="center"/>
    </xf>
    <xf numFmtId="2" fontId="13" fillId="2" borderId="13" xfId="0" applyNumberFormat="1" applyFont="1" applyFill="1" applyBorder="1" applyAlignment="1" applyProtection="1">
      <alignment horizontal="center" vertical="center"/>
    </xf>
    <xf numFmtId="2" fontId="13" fillId="2" borderId="5" xfId="0" applyNumberFormat="1" applyFont="1" applyFill="1" applyBorder="1" applyAlignment="1" applyProtection="1">
      <alignment horizontal="center" vertical="center"/>
    </xf>
    <xf numFmtId="2" fontId="13" fillId="3" borderId="13" xfId="0" applyNumberFormat="1" applyFont="1" applyFill="1" applyBorder="1" applyAlignment="1" applyProtection="1">
      <alignment horizontal="center" vertical="center"/>
    </xf>
    <xf numFmtId="2" fontId="13" fillId="3" borderId="14" xfId="0" applyNumberFormat="1" applyFont="1" applyFill="1" applyBorder="1" applyAlignment="1" applyProtection="1">
      <alignment horizontal="center" vertical="center"/>
    </xf>
    <xf numFmtId="2" fontId="13" fillId="6" borderId="15" xfId="0" applyNumberFormat="1" applyFont="1" applyFill="1" applyBorder="1" applyAlignment="1" applyProtection="1">
      <alignment horizontal="center" vertical="center"/>
    </xf>
    <xf numFmtId="2" fontId="13" fillId="4" borderId="14" xfId="0" applyNumberFormat="1" applyFont="1" applyFill="1" applyBorder="1" applyAlignment="1" applyProtection="1">
      <alignment horizontal="center" vertical="center"/>
    </xf>
    <xf numFmtId="2" fontId="13" fillId="6" borderId="13" xfId="0" applyNumberFormat="1" applyFont="1" applyFill="1" applyBorder="1" applyAlignment="1" applyProtection="1">
      <alignment horizontal="center" vertical="center"/>
    </xf>
    <xf numFmtId="2" fontId="13" fillId="12" borderId="13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Protection="1"/>
    <xf numFmtId="2" fontId="14" fillId="3" borderId="0" xfId="0" applyNumberFormat="1" applyFont="1" applyFill="1" applyBorder="1" applyAlignment="1" applyProtection="1">
      <alignment horizontal="center" vertical="center"/>
    </xf>
    <xf numFmtId="165" fontId="17" fillId="2" borderId="5" xfId="0" applyNumberFormat="1" applyFont="1" applyFill="1" applyBorder="1" applyAlignment="1" applyProtection="1">
      <alignment horizontal="left" vertical="center"/>
    </xf>
    <xf numFmtId="9" fontId="3" fillId="0" borderId="0" xfId="0" applyNumberFormat="1" applyFont="1" applyBorder="1" applyProtection="1">
      <protection locked="0"/>
    </xf>
    <xf numFmtId="0" fontId="3" fillId="0" borderId="0" xfId="0" applyFont="1" applyAlignment="1" applyProtection="1">
      <alignment textRotation="45"/>
    </xf>
    <xf numFmtId="0" fontId="34" fillId="0" borderId="0" xfId="0" applyFont="1"/>
    <xf numFmtId="0" fontId="34" fillId="0" borderId="0" xfId="0" applyFont="1" applyFill="1" applyBorder="1" applyAlignment="1">
      <alignment horizontal="left"/>
    </xf>
    <xf numFmtId="0" fontId="34" fillId="0" borderId="0" xfId="0" applyFont="1" applyFill="1" applyAlignment="1">
      <alignment horizontal="left"/>
    </xf>
    <xf numFmtId="0" fontId="34" fillId="0" borderId="0" xfId="0" applyFont="1" applyFill="1" applyBorder="1"/>
    <xf numFmtId="2" fontId="13" fillId="3" borderId="11" xfId="0" applyNumberFormat="1" applyFont="1" applyFill="1" applyBorder="1" applyAlignment="1" applyProtection="1">
      <alignment horizontal="center" vertical="center"/>
    </xf>
    <xf numFmtId="2" fontId="13" fillId="3" borderId="15" xfId="0" applyNumberFormat="1" applyFont="1" applyFill="1" applyBorder="1" applyAlignment="1" applyProtection="1">
      <alignment horizontal="center" vertical="center"/>
    </xf>
    <xf numFmtId="2" fontId="13" fillId="6" borderId="11" xfId="0" applyNumberFormat="1" applyFont="1" applyFill="1" applyBorder="1" applyAlignment="1" applyProtection="1">
      <alignment horizontal="center" vertical="center"/>
    </xf>
    <xf numFmtId="2" fontId="13" fillId="6" borderId="15" xfId="0" applyNumberFormat="1" applyFont="1" applyFill="1" applyBorder="1" applyAlignment="1" applyProtection="1">
      <alignment horizontal="center" vertical="center"/>
    </xf>
    <xf numFmtId="2" fontId="13" fillId="6" borderId="5" xfId="0" applyNumberFormat="1" applyFont="1" applyFill="1" applyBorder="1" applyAlignment="1" applyProtection="1">
      <alignment horizontal="center" vertical="center"/>
    </xf>
    <xf numFmtId="2" fontId="13" fillId="12" borderId="11" xfId="0" applyNumberFormat="1" applyFont="1" applyFill="1" applyBorder="1" applyAlignment="1" applyProtection="1">
      <alignment horizontal="center" vertical="center"/>
    </xf>
    <xf numFmtId="2" fontId="13" fillId="3" borderId="16" xfId="0" applyNumberFormat="1" applyFont="1" applyFill="1" applyBorder="1" applyAlignment="1" applyProtection="1">
      <alignment horizontal="center" vertical="center"/>
    </xf>
    <xf numFmtId="2" fontId="13" fillId="4" borderId="16" xfId="0" applyNumberFormat="1" applyFont="1" applyFill="1" applyBorder="1" applyAlignment="1" applyProtection="1">
      <alignment horizontal="center" vertical="center"/>
    </xf>
    <xf numFmtId="2" fontId="13" fillId="3" borderId="16" xfId="0" applyNumberFormat="1" applyFont="1" applyFill="1" applyBorder="1" applyAlignment="1" applyProtection="1">
      <alignment horizontal="center" vertical="center"/>
    </xf>
    <xf numFmtId="2" fontId="13" fillId="6" borderId="16" xfId="0" applyNumberFormat="1" applyFont="1" applyFill="1" applyBorder="1" applyAlignment="1" applyProtection="1">
      <alignment horizontal="center" vertical="center"/>
    </xf>
    <xf numFmtId="2" fontId="13" fillId="7" borderId="16" xfId="0" applyNumberFormat="1" applyFont="1" applyFill="1" applyBorder="1" applyAlignment="1" applyProtection="1">
      <alignment horizontal="center" vertical="center"/>
    </xf>
    <xf numFmtId="2" fontId="13" fillId="2" borderId="16" xfId="0" applyNumberFormat="1" applyFont="1" applyFill="1" applyBorder="1" applyAlignment="1" applyProtection="1">
      <alignment horizontal="center" vertical="center"/>
    </xf>
    <xf numFmtId="2" fontId="13" fillId="12" borderId="16" xfId="0" applyNumberFormat="1" applyFont="1" applyFill="1" applyBorder="1" applyAlignment="1" applyProtection="1">
      <alignment horizontal="center" vertical="center"/>
    </xf>
    <xf numFmtId="2" fontId="13" fillId="7" borderId="11" xfId="0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 applyProtection="1"/>
    <xf numFmtId="0" fontId="5" fillId="0" borderId="2" xfId="0" applyFont="1" applyBorder="1" applyAlignment="1" applyProtection="1"/>
    <xf numFmtId="0" fontId="35" fillId="0" borderId="0" xfId="0" applyFont="1" applyBorder="1" applyProtection="1"/>
    <xf numFmtId="0" fontId="36" fillId="0" borderId="0" xfId="3" applyFont="1" applyFill="1" applyBorder="1" applyAlignment="1" applyProtection="1">
      <alignment horizontal="left"/>
    </xf>
    <xf numFmtId="0" fontId="35" fillId="0" borderId="0" xfId="0" applyFont="1" applyProtection="1"/>
    <xf numFmtId="2" fontId="37" fillId="7" borderId="1" xfId="0" applyNumberFormat="1" applyFont="1" applyFill="1" applyBorder="1" applyAlignment="1" applyProtection="1">
      <alignment horizontal="center" vertical="center"/>
    </xf>
    <xf numFmtId="2" fontId="37" fillId="7" borderId="5" xfId="0" applyNumberFormat="1" applyFont="1" applyFill="1" applyBorder="1" applyAlignment="1" applyProtection="1">
      <alignment horizontal="center" vertical="center"/>
    </xf>
    <xf numFmtId="2" fontId="37" fillId="7" borderId="16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Border="1" applyProtection="1"/>
    <xf numFmtId="2" fontId="37" fillId="7" borderId="13" xfId="0" applyNumberFormat="1" applyFont="1" applyFill="1" applyBorder="1" applyAlignment="1" applyProtection="1">
      <alignment horizontal="center" vertical="center"/>
    </xf>
    <xf numFmtId="2" fontId="37" fillId="12" borderId="1" xfId="0" applyNumberFormat="1" applyFont="1" applyFill="1" applyBorder="1" applyAlignment="1" applyProtection="1">
      <alignment horizontal="center" vertical="center"/>
    </xf>
    <xf numFmtId="2" fontId="37" fillId="12" borderId="5" xfId="0" applyNumberFormat="1" applyFont="1" applyFill="1" applyBorder="1" applyAlignment="1" applyProtection="1">
      <alignment horizontal="center" vertical="center"/>
    </xf>
    <xf numFmtId="2" fontId="37" fillId="12" borderId="16" xfId="0" applyNumberFormat="1" applyFont="1" applyFill="1" applyBorder="1" applyAlignment="1" applyProtection="1">
      <alignment horizontal="center" vertical="center"/>
    </xf>
    <xf numFmtId="2" fontId="37" fillId="12" borderId="13" xfId="0" applyNumberFormat="1" applyFont="1" applyFill="1" applyBorder="1" applyAlignment="1" applyProtection="1">
      <alignment horizontal="center" vertical="center"/>
    </xf>
    <xf numFmtId="0" fontId="26" fillId="0" borderId="0" xfId="0" applyFont="1" applyAlignment="1"/>
    <xf numFmtId="2" fontId="39" fillId="12" borderId="1" xfId="0" applyNumberFormat="1" applyFont="1" applyFill="1" applyBorder="1" applyAlignment="1" applyProtection="1">
      <alignment horizontal="center" vertical="center"/>
    </xf>
    <xf numFmtId="2" fontId="39" fillId="12" borderId="5" xfId="0" applyNumberFormat="1" applyFont="1" applyFill="1" applyBorder="1" applyAlignment="1" applyProtection="1">
      <alignment horizontal="center" vertical="center"/>
    </xf>
    <xf numFmtId="0" fontId="8" fillId="12" borderId="17" xfId="0" applyFont="1" applyFill="1" applyBorder="1" applyAlignment="1" applyProtection="1">
      <alignment vertical="center" wrapText="1"/>
    </xf>
    <xf numFmtId="167" fontId="13" fillId="6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8" xfId="0" applyNumberFormat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164" fontId="6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3" applyFont="1" applyFill="1" applyBorder="1" applyAlignment="1" applyProtection="1">
      <alignment horizontal="left"/>
      <protection locked="0"/>
    </xf>
    <xf numFmtId="2" fontId="21" fillId="9" borderId="0" xfId="0" applyNumberFormat="1" applyFont="1" applyFill="1" applyAlignment="1" applyProtection="1">
      <alignment horizontal="center"/>
    </xf>
    <xf numFmtId="0" fontId="38" fillId="12" borderId="10" xfId="0" applyFont="1" applyFill="1" applyBorder="1" applyAlignment="1" applyProtection="1">
      <alignment horizontal="center" vertical="center" wrapText="1"/>
    </xf>
    <xf numFmtId="0" fontId="38" fillId="12" borderId="3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38" fillId="7" borderId="10" xfId="0" applyFont="1" applyFill="1" applyBorder="1" applyAlignment="1" applyProtection="1">
      <alignment horizontal="center" vertical="center" wrapText="1"/>
    </xf>
    <xf numFmtId="0" fontId="38" fillId="7" borderId="3" xfId="0" applyFont="1" applyFill="1" applyBorder="1" applyAlignment="1" applyProtection="1">
      <alignment horizontal="center" vertical="center" wrapText="1"/>
    </xf>
    <xf numFmtId="0" fontId="8" fillId="12" borderId="10" xfId="0" applyFont="1" applyFill="1" applyBorder="1" applyAlignment="1" applyProtection="1">
      <alignment horizontal="center" vertical="center" wrapText="1"/>
    </xf>
    <xf numFmtId="0" fontId="8" fillId="12" borderId="3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12" borderId="18" xfId="0" applyFont="1" applyFill="1" applyBorder="1" applyAlignment="1" applyProtection="1">
      <alignment horizontal="center" vertical="center" wrapText="1"/>
    </xf>
    <xf numFmtId="0" fontId="8" fillId="12" borderId="2" xfId="0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horizontal="left"/>
    </xf>
    <xf numFmtId="7" fontId="8" fillId="8" borderId="4" xfId="2" applyNumberFormat="1" applyFont="1" applyFill="1" applyBorder="1" applyAlignment="1" applyProtection="1">
      <alignment horizontal="left" vertical="center"/>
    </xf>
    <xf numFmtId="0" fontId="8" fillId="6" borderId="10" xfId="0" applyFont="1" applyFill="1" applyBorder="1" applyAlignment="1" applyProtection="1">
      <alignment horizontal="center" vertical="center" wrapText="1"/>
    </xf>
    <xf numFmtId="0" fontId="8" fillId="6" borderId="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indent="5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 vertical="center" wrapText="1"/>
    </xf>
    <xf numFmtId="0" fontId="19" fillId="14" borderId="0" xfId="0" applyFont="1" applyFill="1" applyAlignment="1" applyProtection="1">
      <alignment vertical="center"/>
    </xf>
    <xf numFmtId="0" fontId="20" fillId="0" borderId="0" xfId="0" applyFont="1" applyAlignment="1" applyProtection="1"/>
    <xf numFmtId="2" fontId="14" fillId="8" borderId="4" xfId="0" applyNumberFormat="1" applyFont="1" applyFill="1" applyBorder="1" applyAlignment="1" applyProtection="1">
      <alignment horizontal="left" vertical="center"/>
    </xf>
    <xf numFmtId="43" fontId="5" fillId="0" borderId="0" xfId="1" applyFont="1" applyBorder="1" applyAlignment="1" applyProtection="1">
      <alignment horizontal="right"/>
    </xf>
    <xf numFmtId="43" fontId="5" fillId="0" borderId="0" xfId="1" applyFont="1" applyAlignment="1" applyProtection="1">
      <alignment horizontal="right"/>
    </xf>
    <xf numFmtId="14" fontId="6" fillId="0" borderId="6" xfId="0" applyNumberFormat="1" applyFont="1" applyBorder="1" applyAlignment="1" applyProtection="1">
      <alignment horizontal="left"/>
      <protection locked="0"/>
    </xf>
    <xf numFmtId="14" fontId="6" fillId="0" borderId="9" xfId="0" applyNumberFormat="1" applyFont="1" applyBorder="1" applyAlignment="1" applyProtection="1">
      <alignment horizontal="left"/>
    </xf>
    <xf numFmtId="0" fontId="14" fillId="2" borderId="19" xfId="0" applyFont="1" applyFill="1" applyBorder="1" applyAlignment="1" applyProtection="1">
      <alignment horizontal="center" vertical="center"/>
    </xf>
    <xf numFmtId="0" fontId="14" fillId="2" borderId="20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left"/>
    </xf>
    <xf numFmtId="0" fontId="8" fillId="2" borderId="21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9" fillId="8" borderId="11" xfId="0" applyFont="1" applyFill="1" applyBorder="1" applyAlignment="1" applyProtection="1">
      <alignment horizontal="center"/>
    </xf>
    <xf numFmtId="0" fontId="9" fillId="8" borderId="24" xfId="0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18" fillId="0" borderId="0" xfId="0" applyFont="1" applyAlignment="1" applyProtection="1">
      <alignment horizontal="right" vertical="center"/>
    </xf>
    <xf numFmtId="0" fontId="0" fillId="0" borderId="9" xfId="0" applyBorder="1" applyAlignment="1" applyProtection="1">
      <alignment horizontal="left"/>
      <protection locked="0"/>
    </xf>
    <xf numFmtId="0" fontId="1" fillId="10" borderId="0" xfId="0" applyFont="1" applyFill="1" applyAlignment="1" applyProtection="1">
      <alignment horizontal="center" vertical="center"/>
    </xf>
    <xf numFmtId="2" fontId="0" fillId="0" borderId="9" xfId="0" applyNumberFormat="1" applyBorder="1" applyAlignment="1" applyProtection="1">
      <alignment horizontal="left"/>
      <protection locked="0"/>
    </xf>
    <xf numFmtId="0" fontId="24" fillId="0" borderId="0" xfId="0" applyFont="1" applyAlignment="1" applyProtection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29" fillId="11" borderId="8" xfId="0" applyFont="1" applyFill="1" applyBorder="1" applyAlignment="1">
      <alignment horizontal="center"/>
    </xf>
    <xf numFmtId="0" fontId="1" fillId="0" borderId="6" xfId="0" applyFont="1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25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30" fillId="0" borderId="0" xfId="0" applyFont="1" applyAlignment="1">
      <alignment horizontal="right"/>
    </xf>
    <xf numFmtId="0" fontId="1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9" fillId="4" borderId="8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 wrapText="1"/>
    </xf>
    <xf numFmtId="0" fontId="9" fillId="4" borderId="27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6" fillId="4" borderId="0" xfId="0" applyFont="1" applyFill="1" applyAlignment="1" applyProtection="1">
      <alignment horizontal="center"/>
    </xf>
    <xf numFmtId="0" fontId="15" fillId="0" borderId="0" xfId="0" applyFont="1" applyAlignment="1" applyProtection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B$6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5</xdr:col>
      <xdr:colOff>80122</xdr:colOff>
      <xdr:row>1</xdr:row>
      <xdr:rowOff>142875</xdr:rowOff>
    </xdr:to>
    <xdr:pic>
      <xdr:nvPicPr>
        <xdr:cNvPr id="2055" name="Picture 1" descr="1.BMP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297180</xdr:colOff>
          <xdr:row>6</xdr:row>
          <xdr:rowOff>0</xdr:rowOff>
        </xdr:from>
        <xdr:to>
          <xdr:col>16</xdr:col>
          <xdr:colOff>708660</xdr:colOff>
          <xdr:row>7</xdr:row>
          <xdr:rowOff>7620</xdr:rowOff>
        </xdr:to>
        <xdr:sp macro="" textlink="">
          <xdr:nvSpPr>
            <xdr:cNvPr id="2060" name="Option Butto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Non-Exempt</a:t>
              </a: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251460</xdr:colOff>
          <xdr:row>6</xdr:row>
          <xdr:rowOff>0</xdr:rowOff>
        </xdr:from>
        <xdr:to>
          <xdr:col>21</xdr:col>
          <xdr:colOff>137160</xdr:colOff>
          <xdr:row>7</xdr:row>
          <xdr:rowOff>7620</xdr:rowOff>
        </xdr:to>
        <xdr:sp macro="" textlink=""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Exempt</a:t>
              </a:r>
              <a:endParaRPr lang="en-US"/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409575</xdr:colOff>
      <xdr:row>0</xdr:row>
      <xdr:rowOff>66675</xdr:rowOff>
    </xdr:from>
    <xdr:to>
      <xdr:col>6</xdr:col>
      <xdr:colOff>19050</xdr:colOff>
      <xdr:row>2</xdr:row>
      <xdr:rowOff>28575</xdr:rowOff>
    </xdr:to>
    <xdr:pic>
      <xdr:nvPicPr>
        <xdr:cNvPr id="3073" name="Picture 1" descr="3.BMP"/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6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66675"/>
          <a:ext cx="14382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457200</xdr:colOff>
      <xdr:row>1</xdr:row>
      <xdr:rowOff>171450</xdr:rowOff>
    </xdr:to>
    <xdr:pic>
      <xdr:nvPicPr>
        <xdr:cNvPr id="4097" name="Picture 1" descr="3.BMP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4192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37</xdr:row>
      <xdr:rowOff>19050</xdr:rowOff>
    </xdr:from>
    <xdr:to>
      <xdr:col>12</xdr:col>
      <xdr:colOff>28575</xdr:colOff>
      <xdr:row>40</xdr:row>
      <xdr:rowOff>123825</xdr:rowOff>
    </xdr:to>
    <xdr:pic>
      <xdr:nvPicPr>
        <xdr:cNvPr id="5121" name="Picture 1" descr="3.BMP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6257925"/>
          <a:ext cx="1609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3"/>
    <pageSetUpPr fitToPage="1"/>
  </sheetPr>
  <dimension ref="A1:IU42"/>
  <sheetViews>
    <sheetView tabSelected="1" showRuler="0" showWhiteSpace="0" view="pageLayout" topLeftCell="C16" zoomScale="85" zoomScaleNormal="85" zoomScalePageLayoutView="85" workbookViewId="0">
      <selection activeCell="E28" sqref="E28"/>
    </sheetView>
  </sheetViews>
  <sheetFormatPr defaultColWidth="0" defaultRowHeight="13.2" zeroHeight="1" x14ac:dyDescent="0.25"/>
  <cols>
    <col min="1" max="1" width="3" style="1" hidden="1" customWidth="1"/>
    <col min="2" max="2" width="2" style="1" hidden="1" customWidth="1"/>
    <col min="3" max="3" width="4.44140625" style="1" customWidth="1"/>
    <col min="4" max="4" width="8.6640625" style="1" customWidth="1"/>
    <col min="5" max="7" width="8.33203125" style="1" customWidth="1"/>
    <col min="8" max="8" width="8.109375" style="1" bestFit="1" customWidth="1"/>
    <col min="9" max="11" width="5.44140625" style="1" hidden="1" customWidth="1"/>
    <col min="12" max="12" width="12" style="1" bestFit="1" customWidth="1"/>
    <col min="13" max="13" width="11" style="1" bestFit="1" customWidth="1"/>
    <col min="14" max="14" width="0.44140625" style="1" hidden="1" customWidth="1"/>
    <col min="15" max="15" width="9.5546875" style="1" bestFit="1" customWidth="1"/>
    <col min="16" max="16" width="0.44140625" style="1" hidden="1" customWidth="1"/>
    <col min="17" max="17" width="12.88671875" style="1" bestFit="1" customWidth="1"/>
    <col min="18" max="18" width="4.44140625" style="142" hidden="1" customWidth="1"/>
    <col min="19" max="19" width="15" style="1" bestFit="1" customWidth="1"/>
    <col min="20" max="20" width="11.88671875" style="1" bestFit="1" customWidth="1"/>
    <col min="21" max="21" width="0.44140625" style="142" hidden="1" customWidth="1"/>
    <col min="22" max="22" width="12.109375" style="1" bestFit="1" customWidth="1"/>
    <col min="23" max="251" width="9.109375" style="1" hidden="1" customWidth="1"/>
    <col min="252" max="252" width="1" style="1" hidden="1" customWidth="1"/>
    <col min="253" max="253" width="3.88671875" style="1" hidden="1" customWidth="1"/>
    <col min="254" max="254" width="4.88671875" style="1" hidden="1" customWidth="1"/>
    <col min="255" max="255" width="10.33203125" style="1" hidden="1" customWidth="1"/>
    <col min="256" max="16384" width="1.88671875" style="1" hidden="1"/>
  </cols>
  <sheetData>
    <row r="1" spans="2:22" ht="34.5" customHeight="1" x14ac:dyDescent="0.55000000000000004">
      <c r="C1" s="184"/>
      <c r="D1" s="185"/>
      <c r="E1" s="185"/>
      <c r="Q1" s="193" t="s">
        <v>43</v>
      </c>
      <c r="R1" s="193"/>
      <c r="S1" s="193"/>
      <c r="T1" s="193"/>
      <c r="U1" s="193"/>
      <c r="V1" s="193"/>
    </row>
    <row r="2" spans="2:22" ht="14.25" customHeight="1" x14ac:dyDescent="0.25">
      <c r="H2" s="2"/>
      <c r="I2" s="2"/>
      <c r="J2" s="2"/>
      <c r="K2" s="2"/>
      <c r="L2" s="2"/>
      <c r="Q2" s="2"/>
      <c r="R2" s="140"/>
      <c r="S2" s="2"/>
      <c r="T2" s="2"/>
    </row>
    <row r="3" spans="2:22" ht="17.100000000000001" customHeight="1" x14ac:dyDescent="0.3">
      <c r="C3" s="3" t="s">
        <v>11</v>
      </c>
      <c r="D3" s="4" t="s">
        <v>12</v>
      </c>
      <c r="E3" s="189">
        <v>41266</v>
      </c>
      <c r="F3" s="189"/>
      <c r="G3" s="189"/>
      <c r="H3" s="189"/>
      <c r="M3" s="187" t="s">
        <v>0</v>
      </c>
      <c r="N3" s="187"/>
      <c r="O3" s="187"/>
      <c r="Q3" s="159" t="s">
        <v>147</v>
      </c>
      <c r="R3" s="159"/>
      <c r="S3" s="159"/>
      <c r="T3" s="159"/>
      <c r="U3" s="159"/>
      <c r="V3" s="159"/>
    </row>
    <row r="4" spans="2:22" ht="17.100000000000001" customHeight="1" x14ac:dyDescent="0.3">
      <c r="D4" s="5" t="s">
        <v>13</v>
      </c>
      <c r="E4" s="190">
        <f>+D28</f>
        <v>41279</v>
      </c>
      <c r="F4" s="190"/>
      <c r="G4" s="190"/>
      <c r="H4" s="190"/>
      <c r="M4" s="187" t="s">
        <v>9</v>
      </c>
      <c r="N4" s="187"/>
      <c r="O4" s="187"/>
      <c r="Q4" s="159" t="s">
        <v>148</v>
      </c>
      <c r="R4" s="159"/>
      <c r="S4" s="159"/>
      <c r="T4" s="159"/>
      <c r="U4" s="159"/>
      <c r="V4" s="159"/>
    </row>
    <row r="5" spans="2:22" ht="17.100000000000001" customHeight="1" x14ac:dyDescent="0.3">
      <c r="E5" s="52"/>
      <c r="H5" s="52"/>
      <c r="M5" s="188" t="s">
        <v>17</v>
      </c>
      <c r="N5" s="188"/>
      <c r="O5" s="188"/>
      <c r="Q5" s="160" t="s">
        <v>146</v>
      </c>
      <c r="R5" s="160"/>
      <c r="S5" s="160"/>
      <c r="T5" s="160"/>
      <c r="U5" s="160"/>
      <c r="V5" s="160"/>
    </row>
    <row r="6" spans="2:22" ht="17.100000000000001" customHeight="1" x14ac:dyDescent="0.3">
      <c r="B6" s="93">
        <v>1</v>
      </c>
      <c r="D6" s="39"/>
      <c r="E6" s="55"/>
      <c r="F6" s="54"/>
      <c r="G6" s="39"/>
      <c r="H6" s="54"/>
      <c r="I6" s="39"/>
      <c r="J6" s="39"/>
      <c r="K6" s="39"/>
      <c r="L6" s="39"/>
      <c r="M6" s="188" t="s">
        <v>10</v>
      </c>
      <c r="N6" s="188"/>
      <c r="O6" s="188"/>
      <c r="Q6" s="161" t="s">
        <v>129</v>
      </c>
      <c r="R6" s="161"/>
      <c r="S6" s="161"/>
      <c r="T6" s="161"/>
      <c r="U6" s="161"/>
      <c r="V6" s="161"/>
    </row>
    <row r="7" spans="2:22" ht="17.100000000000001" customHeight="1" x14ac:dyDescent="0.3">
      <c r="D7" s="198" t="s">
        <v>14</v>
      </c>
      <c r="E7" s="198"/>
      <c r="F7" s="198"/>
      <c r="G7" s="6"/>
      <c r="M7" s="138"/>
      <c r="N7" s="139"/>
      <c r="O7" s="139"/>
      <c r="Q7" s="53"/>
      <c r="R7" s="141"/>
      <c r="S7" s="42"/>
      <c r="T7" s="42"/>
    </row>
    <row r="8" spans="2:22" ht="13.5" customHeight="1" x14ac:dyDescent="0.25">
      <c r="C8" s="194" t="s">
        <v>1</v>
      </c>
      <c r="D8" s="194" t="s">
        <v>20</v>
      </c>
      <c r="E8" s="199" t="s">
        <v>2</v>
      </c>
      <c r="F8" s="201" t="s">
        <v>7</v>
      </c>
      <c r="G8" s="202"/>
      <c r="H8" s="196" t="s">
        <v>3</v>
      </c>
      <c r="I8" s="165"/>
      <c r="J8" s="91"/>
      <c r="K8" s="91"/>
      <c r="L8" s="165" t="s">
        <v>4</v>
      </c>
      <c r="M8" s="182" t="str">
        <f>IF($B$6=1,"Overtime","Comp. Hrs.")</f>
        <v>Overtime</v>
      </c>
      <c r="O8" s="180" t="s">
        <v>5</v>
      </c>
      <c r="Q8" s="177" t="s">
        <v>6</v>
      </c>
      <c r="S8" s="171" t="s">
        <v>140</v>
      </c>
      <c r="T8" s="165" t="s">
        <v>24</v>
      </c>
      <c r="V8" s="173" t="s">
        <v>143</v>
      </c>
    </row>
    <row r="9" spans="2:22" ht="27.75" customHeight="1" x14ac:dyDescent="0.25">
      <c r="C9" s="195"/>
      <c r="D9" s="195"/>
      <c r="E9" s="200"/>
      <c r="F9" s="7" t="s">
        <v>3</v>
      </c>
      <c r="G9" s="7" t="s">
        <v>2</v>
      </c>
      <c r="H9" s="197"/>
      <c r="I9" s="166"/>
      <c r="J9" s="92"/>
      <c r="K9" s="92"/>
      <c r="L9" s="166"/>
      <c r="M9" s="183"/>
      <c r="O9" s="181"/>
      <c r="Q9" s="178"/>
      <c r="S9" s="172"/>
      <c r="T9" s="166"/>
      <c r="U9" s="155"/>
      <c r="V9" s="174"/>
    </row>
    <row r="10" spans="2:22" ht="21" customHeight="1" x14ac:dyDescent="0.25">
      <c r="C10" s="22" t="s">
        <v>35</v>
      </c>
      <c r="D10" s="87">
        <f>+E3</f>
        <v>41266</v>
      </c>
      <c r="E10" s="89"/>
      <c r="F10" s="89"/>
      <c r="G10" s="89"/>
      <c r="H10" s="89"/>
      <c r="I10" s="12">
        <f t="shared" ref="I10:I16" si="0">((F10-E10)+(H10-G10))*24</f>
        <v>0</v>
      </c>
      <c r="J10" s="12">
        <f>+I10</f>
        <v>0</v>
      </c>
      <c r="K10" s="12">
        <f>+J10+IF($B$6=2,T$17,0)</f>
        <v>0</v>
      </c>
      <c r="L10" s="12">
        <f t="shared" ref="L10:L16" si="1">+IF(K10&lt;40,I10,IF(K10=40,I10,(IF(40-K9&gt;0,40-K9,0))))</f>
        <v>0</v>
      </c>
      <c r="M10" s="13">
        <f>-L10+I10</f>
        <v>0</v>
      </c>
      <c r="N10" s="94"/>
      <c r="O10" s="124"/>
      <c r="P10" s="95"/>
      <c r="Q10" s="126"/>
      <c r="R10" s="143"/>
      <c r="S10" s="96"/>
      <c r="T10" s="97"/>
      <c r="U10" s="153"/>
      <c r="V10" s="98"/>
    </row>
    <row r="11" spans="2:22" ht="21" customHeight="1" x14ac:dyDescent="0.25">
      <c r="C11" s="22" t="s">
        <v>36</v>
      </c>
      <c r="D11" s="87">
        <f t="shared" ref="D11:D16" si="2">+D10+1</f>
        <v>41267</v>
      </c>
      <c r="E11" s="156"/>
      <c r="F11" s="89"/>
      <c r="G11" s="156"/>
      <c r="H11" s="89"/>
      <c r="I11" s="12">
        <f>((F11-E11)+(H11-G11))*24</f>
        <v>0</v>
      </c>
      <c r="J11" s="12">
        <f>+SUM($I$10:I11)</f>
        <v>0</v>
      </c>
      <c r="K11" s="12">
        <f t="shared" ref="K11:K16" si="3">+J11+IF($B$6=2,T$17,0)</f>
        <v>0</v>
      </c>
      <c r="L11" s="12">
        <f t="shared" si="1"/>
        <v>0</v>
      </c>
      <c r="M11" s="13">
        <f t="shared" ref="M11:M16" si="4">-L11+I11</f>
        <v>0</v>
      </c>
      <c r="N11" s="94" t="str">
        <f>IF('Leave Request'!D13="Sick",(IF((L$17+T$17+SUM(O$10:O10,))&gt;=40,0,(IF((L$17+T$17+SUM(O$10:O10,'Leave Request'!C13))&gt;40,(40-SUM($L$17+T$17,O$10:O10)),'Leave Request'!C13)))),"")</f>
        <v/>
      </c>
      <c r="O11" s="124" t="str">
        <f>IF(N11="","",(IF(SUM($L11:$M11,N11)&lt;=8,N11,IF(SUM($L11:$M11)&gt;=8,"",8-(SUM($L11:$M11))))))</f>
        <v/>
      </c>
      <c r="P11" s="95" t="str">
        <f>IF('Leave Request'!D13='Leave Request'!$J$9,IF((SUM(L$17+T$17,$O$10:$O$16,Q$10:Q10)&gt;=40),0,IF((SUM(L$17+T$17,$O$10:$O$16,Q$10:Q10,'Leave Request'!C13)&gt;40),40-SUM(L$17+T$17,$O$10:$O$16,Q$10:Q10),'Leave Request'!C13)),"")</f>
        <v/>
      </c>
      <c r="Q11" s="126" t="str">
        <f>IF(P11="","",(IF(SUM($L11:$M11,P11)&lt;=8,P11,IF(SUM($L11:$M11)&gt;=8,"",8-(SUM($L11:$M11))))))</f>
        <v/>
      </c>
      <c r="R11" s="143" t="str">
        <f>IF('Leave Request'!D13="Compensatory",IF((SUM(L$17+T$17,$O$10:$O$16,$Q$10:$Q$16,$S$10:S10,))&gt;=40,0,IF((SUM(L$17+T$17,$O$10:$O$16,$Q$10:$Q$16,$S$10:S10,'Leave Request'!C13))&gt;40,40-SUM(L$17+T$17,$O$10:$O$16,$Q$10:$Q$16,$S$10:S10),'Leave Request'!C13)),"")</f>
        <v/>
      </c>
      <c r="S11" s="137" t="str">
        <f>IF(R11="","",(IF(SUM($L11:$M11,R11)&lt;=8,R11,IF(SUM($L11:$M11)&gt;=8,"",8-(SUM($L11:$M11))))))</f>
        <v/>
      </c>
      <c r="T11" s="97" t="str">
        <f>+IF('Leave Request'!D13="Holiday",'Leave Request'!C13,"")</f>
        <v/>
      </c>
      <c r="U11" s="153" t="str">
        <f>+IF(OR('Leave Request'!D13='Leave Request'!J$13,'Leave Request'!D13='Leave Request'!J$14,'Leave Request'!D13='Leave Request'!J$15,'Leave Request'!D13='Leave Request'!J$16,'Leave Request'!D13='Leave Request'!J$17,'Leave Request'!D13='Leave Request'!J$19,'Leave Request'!D13='Leave Request'!J$20)=TRUE,IF(SUM($L$17+$T$17,$O$11:$O$15,$Q$11:$Q$15,$S$11:$S$15,V$10:V10)&gt;=40,0,IF(SUM($L$17+$T$17,$O$11:$O$15,$Q$11:$Q$15,$S$11:$S$15,V$10:V10,'Leave Request'!C13)&gt;40,40-(SUM($L$17+$T$17,$O$11:$O$15,$Q$11:$Q$15,$S$11:$S$15,V$10:V10)),'Leave Request'!C13)),"")</f>
        <v/>
      </c>
      <c r="V11" s="129" t="str">
        <f>IF(U11="","",(IF(SUM($L11:$M11,U11)&lt;=8,U11,IF(SUM($L11:$M11)&gt;=8,"",8-(SUM($L11:$M11))))))</f>
        <v/>
      </c>
    </row>
    <row r="12" spans="2:22" ht="21" customHeight="1" x14ac:dyDescent="0.25">
      <c r="C12" s="22" t="s">
        <v>37</v>
      </c>
      <c r="D12" s="87">
        <f t="shared" si="2"/>
        <v>41268</v>
      </c>
      <c r="E12" s="156"/>
      <c r="F12" s="89"/>
      <c r="G12" s="156"/>
      <c r="H12" s="89"/>
      <c r="I12" s="12">
        <f>((F12-E12)+(H12-G12))*24</f>
        <v>0</v>
      </c>
      <c r="J12" s="12">
        <f>+SUM($I$10:I12)</f>
        <v>0</v>
      </c>
      <c r="K12" s="12">
        <f t="shared" si="3"/>
        <v>0</v>
      </c>
      <c r="L12" s="12">
        <f t="shared" si="1"/>
        <v>0</v>
      </c>
      <c r="M12" s="13">
        <f t="shared" si="4"/>
        <v>0</v>
      </c>
      <c r="N12" s="94" t="str">
        <f>IF('Leave Request'!D14="Sick",(IF((L$17+T$17+SUM(O$10:O11,))&gt;=40,0,(IF((L$17+T$17+SUM(O$10:O11,'Leave Request'!C14))&gt;40,(40-SUM($L$17+T$17,O$10:O11)),'Leave Request'!C14)))),"")</f>
        <v/>
      </c>
      <c r="O12" s="124" t="str">
        <f>IF(N12="","",(IF(SUM($L12:$M12,N12)&lt;=8,N12,IF(SUM($L12:$M12)&gt;=8,"",8-(SUM($L12:$M12))))))</f>
        <v/>
      </c>
      <c r="P12" s="95" t="str">
        <f>IF('Leave Request'!D14='Leave Request'!$J$9,IF((SUM(L$17+T$17,$O$10:$O$16,Q$10:Q11)&gt;=40),0,IF((SUM(L$17+T$17,$O$10:$O$16,Q$10:Q11,'Leave Request'!C14)&gt;40),40-SUM(L$17+T$17,$O$10:$O$16,Q$10:Q11),'Leave Request'!C14)),"")</f>
        <v/>
      </c>
      <c r="Q12" s="126" t="str">
        <f>IF(P12="","",(IF(SUM($L12:$M12,P12)&lt;=8,P12,IF(SUM($L12:$M12)&gt;=8,"",8-(SUM($L12:$M12))))))</f>
        <v/>
      </c>
      <c r="R12" s="143" t="str">
        <f>IF('Leave Request'!D14="Compensatory",IF((SUM(L$17+T$17,$O$10:$O$16,$Q$10:$Q$16,$S$10:S11,))&gt;=40,0,IF((SUM(L$17+T$17,$O$10:$O$16,$Q$10:$Q$16,$S$10:S11,'Leave Request'!C14))&gt;40,40-SUM(L$17+T$17,$O$10:$O$16,$Q$10:$Q$16,$S$10:S11),'Leave Request'!C14)),"")</f>
        <v/>
      </c>
      <c r="S12" s="137" t="str">
        <f>IF(R12="","",(IF(SUM($L12:$M12,R12)&lt;=8,R12,IF(SUM($L12:$M12)&gt;=8,"",8-(SUM($L12:$M12))))))</f>
        <v/>
      </c>
      <c r="T12" s="97" t="str">
        <f>+IF('Leave Request'!D14="Holiday",'Leave Request'!C14,"")</f>
        <v/>
      </c>
      <c r="U12" s="153" t="str">
        <f>+IF(OR('Leave Request'!D14='Leave Request'!J$13,'Leave Request'!D14='Leave Request'!J$14,'Leave Request'!D14='Leave Request'!J$15,'Leave Request'!D14='Leave Request'!J$16,'Leave Request'!D14='Leave Request'!J$17,'Leave Request'!D14='Leave Request'!J$19,'Leave Request'!D14='Leave Request'!J$20)=TRUE,IF(SUM($L$17+$T$17,$O$11:$O$15,$Q$11:$Q$15,$S$11:$S$15,V$10:V11)&gt;=40,0,IF(SUM($L$17+$T$17,$O$11:$O$15,$Q$11:$Q$15,$S$11:$S$15,V$10:V11,'Leave Request'!C14)&gt;40,40-(SUM($L$17+$T$17,$O$11:$O$15,$Q$11:$Q$15,$S$11:$S$15,V$10:V11)),'Leave Request'!C14)),"")</f>
        <v/>
      </c>
      <c r="V12" s="129" t="str">
        <f>IF(U12="","",(IF(SUM($L12:$M12,U12)&lt;=8,U12,IF(SUM($L12:$M12)&gt;=8,"",8-(SUM($L12:$M12))))))</f>
        <v/>
      </c>
    </row>
    <row r="13" spans="2:22" ht="21" customHeight="1" x14ac:dyDescent="0.25">
      <c r="C13" s="22" t="s">
        <v>34</v>
      </c>
      <c r="D13" s="87">
        <f t="shared" si="2"/>
        <v>41269</v>
      </c>
      <c r="E13" s="156"/>
      <c r="F13" s="89"/>
      <c r="G13" s="156"/>
      <c r="H13" s="89"/>
      <c r="I13" s="12">
        <f>((F13-E13)+(H13-G13))*24</f>
        <v>0</v>
      </c>
      <c r="J13" s="12">
        <f>+SUM($I$10:I13)</f>
        <v>0</v>
      </c>
      <c r="K13" s="12">
        <f t="shared" si="3"/>
        <v>0</v>
      </c>
      <c r="L13" s="12">
        <f t="shared" si="1"/>
        <v>0</v>
      </c>
      <c r="M13" s="13">
        <f t="shared" si="4"/>
        <v>0</v>
      </c>
      <c r="N13" s="94" t="str">
        <f>IF('Leave Request'!D15="Sick",(IF((L$17+T$17+SUM(O$10:O12,))&gt;=40,0,(IF((L$17+T$17+SUM(O$10:O12,'Leave Request'!C15))&gt;40,(40-SUM($L$17+T$17,O$10:O12)),'Leave Request'!C15)))),"")</f>
        <v/>
      </c>
      <c r="O13" s="124" t="str">
        <f>IF(N13="","",(IF(SUM($L13:$M13,N13)&lt;=8,N13,IF(SUM($L13:$M13)&gt;=8,"",8-(SUM($L13:$M13))))))</f>
        <v/>
      </c>
      <c r="P13" s="95" t="str">
        <f>IF('Leave Request'!D15='Leave Request'!$J$9,IF((SUM(L$17+T$17,$O$10:$O$16,Q$10:Q12)&gt;=40),0,IF((SUM(L$17+T$17,$O$10:$O$16,Q$10:Q12,'Leave Request'!C15)&gt;40),40-SUM(L$17+T$17,$O$10:$O$16,Q$10:Q12),'Leave Request'!C15)),"")</f>
        <v/>
      </c>
      <c r="Q13" s="126" t="str">
        <f>IF(P13="","",(IF(SUM($L13:$M13,P13)&lt;=8,P13,IF(SUM($L13:$M13)&gt;=8,"",8-(SUM($L13:$M13))))))</f>
        <v/>
      </c>
      <c r="R13" s="143" t="str">
        <f>IF('Leave Request'!D15="Compensatory",IF((SUM(L$17+T$17,$O$10:$O$16,$Q$10:$Q$16,$S$10:S12,))&gt;=40,0,IF((SUM(L$17+T$17,$O$10:$O$16,$Q$10:$Q$16,$S$10:S12,'Leave Request'!C15))&gt;40,40-SUM(L$17+T$17,$O$10:$O$16,$Q$10:$Q$16,$S$10:S12),'Leave Request'!C15)),"")</f>
        <v/>
      </c>
      <c r="S13" s="137" t="str">
        <f>IF(R13="","",(IF(SUM($L13:$M13,R13)&lt;=8,R13,IF(SUM($L13:$M13)&gt;=8,"",8-(SUM($L13:$M13))))))</f>
        <v/>
      </c>
      <c r="T13" s="97" t="str">
        <f>+IF('Leave Request'!D15="Holiday",'Leave Request'!C15,"")</f>
        <v/>
      </c>
      <c r="U13" s="153" t="str">
        <f>+IF(OR('Leave Request'!D15='Leave Request'!J$13,'Leave Request'!D15='Leave Request'!J$14,'Leave Request'!D15='Leave Request'!J$15,'Leave Request'!D15='Leave Request'!J$16,'Leave Request'!D15='Leave Request'!J$17,'Leave Request'!D15='Leave Request'!J$19,'Leave Request'!D15='Leave Request'!J$20)=TRUE,IF(SUM($L$17+$T$17,$O$11:$O$15,$Q$11:$Q$15,$S$11:$S$15,V$10:V12)&gt;=40,0,IF(SUM($L$17+$T$17,$O$11:$O$15,$Q$11:$Q$15,$S$11:$S$15,V$10:V12,'Leave Request'!C15)&gt;40,40-(SUM($L$17+$T$17,$O$11:$O$15,$Q$11:$Q$15,$S$11:$S$15,V$10:V12)),'Leave Request'!C15)),"")</f>
        <v/>
      </c>
      <c r="V13" s="129" t="str">
        <f>IF(U13="","",(IF(SUM($L13:$M13,U13)&lt;=8,U13,IF(SUM($L13:$M13)&gt;=8,"",8-(SUM($L13:$M13))))))</f>
        <v/>
      </c>
    </row>
    <row r="14" spans="2:22" ht="21" customHeight="1" x14ac:dyDescent="0.25">
      <c r="C14" s="22" t="s">
        <v>38</v>
      </c>
      <c r="D14" s="87">
        <f t="shared" si="2"/>
        <v>41270</v>
      </c>
      <c r="E14" s="156"/>
      <c r="F14" s="89"/>
      <c r="G14" s="89"/>
      <c r="H14" s="89"/>
      <c r="I14" s="12">
        <f t="shared" si="0"/>
        <v>0</v>
      </c>
      <c r="J14" s="12">
        <f>+SUM($I$10:I14)</f>
        <v>0</v>
      </c>
      <c r="K14" s="12">
        <f t="shared" si="3"/>
        <v>0</v>
      </c>
      <c r="L14" s="12">
        <f t="shared" si="1"/>
        <v>0</v>
      </c>
      <c r="M14" s="13">
        <f t="shared" si="4"/>
        <v>0</v>
      </c>
      <c r="N14" s="94" t="str">
        <f>IF('Leave Request'!D16="Sick",(IF((L$17+T$17+SUM(O$10:O13,))&gt;=40,0,(IF((L$17+T$17+SUM(O$10:O13,'Leave Request'!C16))&gt;40,(40-SUM($L$17+T$17,O$10:O13)),'Leave Request'!C16)))),"")</f>
        <v/>
      </c>
      <c r="O14" s="124" t="str">
        <f>IF(N14="","",(IF(SUM($L14:$M14,N14)&lt;=8,N14,IF(SUM($L14:$M14)&gt;=8,"",8-(SUM($L14:$M14))))))</f>
        <v/>
      </c>
      <c r="P14" s="95" t="str">
        <f>IF('Leave Request'!D16='Leave Request'!$J$9,IF((SUM(L$17+T$17,$O$10:$O$16,Q$10:Q13)&gt;=40),0,IF((SUM(L$17+T$17,$O$10:$O$16,Q$10:Q13,'Leave Request'!C16)&gt;40),40-SUM(L$17+T$17,$O$10:$O$16,Q$10:Q13),'Leave Request'!C16)),"")</f>
        <v/>
      </c>
      <c r="Q14" s="126" t="str">
        <f>IF(P14="","",(IF(SUM($L14:$M14,P14)&lt;=8,P14,IF(SUM($L14:$M14)&gt;=8,"",8-(SUM($L14:$M14))))))</f>
        <v/>
      </c>
      <c r="R14" s="143" t="str">
        <f>IF('Leave Request'!D16="Compensatory",IF((SUM(L$17+T$17,$O$10:$O$16,$Q$10:$Q$16,$S$10:S13,))&gt;=40,0,IF((SUM(L$17+T$17,$O$10:$O$16,$Q$10:$Q$16,$S$10:S13,'Leave Request'!C16))&gt;40,40-SUM(L$17+T$17,$O$10:$O$16,$Q$10:$Q$16,$S$10:S13),'Leave Request'!C16)),"")</f>
        <v/>
      </c>
      <c r="S14" s="137" t="str">
        <f>IF(R14="","",(IF(SUM($L14:$M14,R14)&lt;=8,R14,IF(SUM($L14:$M14)&gt;=8,"",8-(SUM($L14:$M14))))))</f>
        <v/>
      </c>
      <c r="T14" s="97" t="str">
        <f>+IF('Leave Request'!D16="Holiday",'Leave Request'!C16,"")</f>
        <v/>
      </c>
      <c r="U14" s="153" t="str">
        <f>+IF(OR('Leave Request'!D16='Leave Request'!J$13,'Leave Request'!D16='Leave Request'!J$14,'Leave Request'!D16='Leave Request'!J$15,'Leave Request'!D16='Leave Request'!J$16,'Leave Request'!D16='Leave Request'!J$17,'Leave Request'!D16='Leave Request'!J$19,'Leave Request'!D16='Leave Request'!J$20)=TRUE,IF(SUM($L$17+$T$17,$O$11:$O$15,$Q$11:$Q$15,$S$11:$S$15,V$10:V13)&gt;=40,0,IF(SUM($L$17+$T$17,$O$11:$O$15,$Q$11:$Q$15,$S$11:$S$15,V$10:V13,'Leave Request'!C16)&gt;40,40-(SUM($L$17+$T$17,$O$11:$O$15,$Q$11:$Q$15,$S$11:$S$15,V$10:V13)),'Leave Request'!C16)),"")</f>
        <v/>
      </c>
      <c r="V14" s="129" t="str">
        <f>IF(U14="","",(IF(SUM($L14:$M14,U14)&lt;=8,U14,IF(SUM($L14:$M14)&gt;=8,"",8-(SUM($L14:$M14))))))</f>
        <v/>
      </c>
    </row>
    <row r="15" spans="2:22" ht="21" customHeight="1" x14ac:dyDescent="0.25">
      <c r="C15" s="22" t="s">
        <v>39</v>
      </c>
      <c r="D15" s="87">
        <f t="shared" si="2"/>
        <v>41271</v>
      </c>
      <c r="E15" s="156"/>
      <c r="F15" s="89"/>
      <c r="G15" s="89"/>
      <c r="H15" s="89"/>
      <c r="I15" s="12">
        <f t="shared" si="0"/>
        <v>0</v>
      </c>
      <c r="J15" s="12">
        <f>+SUM($I$10:I15)</f>
        <v>0</v>
      </c>
      <c r="K15" s="12">
        <f t="shared" si="3"/>
        <v>0</v>
      </c>
      <c r="L15" s="12">
        <f t="shared" si="1"/>
        <v>0</v>
      </c>
      <c r="M15" s="13">
        <f t="shared" si="4"/>
        <v>0</v>
      </c>
      <c r="N15" s="94" t="str">
        <f>IF('Leave Request'!D17="Sick",(IF((L$17+T$17+SUM(O$10:O14,))&gt;=40,0,(IF((L$17+T$17+SUM(O$10:O14,'Leave Request'!C17))&gt;40,(40-SUM($L$17+T$17,O$10:O14)),'Leave Request'!C17)))),"")</f>
        <v/>
      </c>
      <c r="O15" s="124" t="str">
        <f>IF(N15="","",(IF(SUM($L15:$M15,N15)&lt;=8,N15,IF(SUM($L15:$M15)&gt;=8,"",8-(SUM($L15:$M15))))))</f>
        <v/>
      </c>
      <c r="P15" s="95" t="str">
        <f>IF('Leave Request'!D17='Leave Request'!$J$9,IF((SUM(L$17+T$17,$O$10:$O$16,Q$10:Q14)&gt;=40),0,IF((SUM(L$17+T$17,$O$10:$O$16,Q$10:Q14,'Leave Request'!C17)&gt;40),40-SUM(L$17+T$17,$O$10:$O$16,Q$10:Q14),'Leave Request'!C17)),"")</f>
        <v/>
      </c>
      <c r="Q15" s="126" t="str">
        <f>IF(P15="","",(IF(SUM($L15:$M15,P15)&lt;=8,P15,IF(SUM($L15:$M15)&gt;=8,"",8-(SUM($L15:$M15))))))</f>
        <v/>
      </c>
      <c r="R15" s="143" t="str">
        <f>IF('Leave Request'!D17="Compensatory",IF((SUM(L$17+T$17,$O$10:$O$16,$Q$10:$Q$16,$S$10:S14,))&gt;=40,0,IF((SUM(L$17+T$17,$O$10:$O$16,$Q$10:$Q$16,$S$10:S14,'Leave Request'!C17))&gt;40,40-SUM(L$17+T$17,$O$10:$O$16,$Q$10:$Q$16,$S$10:S14),'Leave Request'!C17)),"")</f>
        <v/>
      </c>
      <c r="S15" s="137" t="str">
        <f>IF(R15="","",(IF(SUM($L15:$M15,R15)&lt;=8,R15,IF(SUM($L15:$M15)&gt;=8,"",8-(SUM($L15:$M15))))))</f>
        <v/>
      </c>
      <c r="T15" s="97" t="str">
        <f>+IF('Leave Request'!D17="Holiday",'Leave Request'!C17,"")</f>
        <v/>
      </c>
      <c r="U15" s="153" t="str">
        <f>+IF(OR('Leave Request'!D17='Leave Request'!J$13,'Leave Request'!D17='Leave Request'!J$14,'Leave Request'!D17='Leave Request'!J$15,'Leave Request'!D17='Leave Request'!J$16,'Leave Request'!D17='Leave Request'!J$17,'Leave Request'!D17='Leave Request'!J$19,'Leave Request'!D17='Leave Request'!J$20)=TRUE,IF(SUM($L$17+$T$17,$O$11:$O$15,$Q$11:$Q$15,$S$11:$S$15,V$10:V14)&gt;=40,0,IF(SUM($L$17+$T$17,$O$11:$O$15,$Q$11:$Q$15,$S$11:$S$15,V$10:V14,'Leave Request'!C17)&gt;40,40-(SUM($L$17+$T$17,$O$11:$O$15,$Q$11:$Q$15,$S$11:$S$15,V$10:V14)),'Leave Request'!C17)),"")</f>
        <v/>
      </c>
      <c r="V15" s="129" t="str">
        <f>IF(U15="","",(IF(SUM($L15:$M15,U15)&lt;=8,U15,IF(SUM($L15:$M15)&gt;=8,"",8-(SUM($L15:$M15))))))</f>
        <v/>
      </c>
    </row>
    <row r="16" spans="2:22" ht="21" customHeight="1" thickBot="1" x14ac:dyDescent="0.3">
      <c r="C16" s="24" t="s">
        <v>40</v>
      </c>
      <c r="D16" s="87">
        <f t="shared" si="2"/>
        <v>41272</v>
      </c>
      <c r="E16" s="90"/>
      <c r="F16" s="90"/>
      <c r="G16" s="89"/>
      <c r="H16" s="89"/>
      <c r="I16" s="26">
        <f t="shared" si="0"/>
        <v>0</v>
      </c>
      <c r="J16" s="26">
        <f>+SUM($I$10:I16)</f>
        <v>0</v>
      </c>
      <c r="K16" s="26">
        <f t="shared" si="3"/>
        <v>0</v>
      </c>
      <c r="L16" s="26">
        <f t="shared" si="1"/>
        <v>0</v>
      </c>
      <c r="M16" s="27">
        <f t="shared" si="4"/>
        <v>0</v>
      </c>
      <c r="N16" s="99"/>
      <c r="O16" s="125"/>
      <c r="P16" s="111"/>
      <c r="Q16" s="128"/>
      <c r="R16" s="144"/>
      <c r="S16" s="100"/>
      <c r="T16" s="108"/>
      <c r="U16" s="154"/>
      <c r="V16" s="102"/>
    </row>
    <row r="17" spans="3:24" ht="21" customHeight="1" thickTop="1" thickBot="1" x14ac:dyDescent="0.3">
      <c r="C17" s="23"/>
      <c r="D17" s="23"/>
      <c r="E17" s="28"/>
      <c r="F17" s="25"/>
      <c r="G17" s="191" t="s">
        <v>8</v>
      </c>
      <c r="H17" s="192"/>
      <c r="I17" s="110">
        <f>SUM(I10:I16)</f>
        <v>0</v>
      </c>
      <c r="J17" s="110"/>
      <c r="K17" s="110"/>
      <c r="L17" s="130">
        <f>SUM(L10:L16)</f>
        <v>0</v>
      </c>
      <c r="M17" s="131">
        <f t="shared" ref="M17:V17" si="5">SUM(M10:M16)</f>
        <v>0</v>
      </c>
      <c r="N17" s="132"/>
      <c r="O17" s="132">
        <f t="shared" si="5"/>
        <v>0</v>
      </c>
      <c r="P17" s="133"/>
      <c r="Q17" s="133">
        <f t="shared" si="5"/>
        <v>0</v>
      </c>
      <c r="R17" s="145"/>
      <c r="S17" s="134">
        <f t="shared" si="5"/>
        <v>0</v>
      </c>
      <c r="T17" s="135">
        <f t="shared" si="5"/>
        <v>0</v>
      </c>
      <c r="U17" s="150"/>
      <c r="V17" s="136">
        <f t="shared" si="5"/>
        <v>0</v>
      </c>
    </row>
    <row r="18" spans="3:24" s="10" customFormat="1" ht="19.5" customHeight="1" thickTop="1" x14ac:dyDescent="0.25">
      <c r="D18" s="8"/>
      <c r="E18" s="9"/>
      <c r="F18" s="8"/>
      <c r="H18" s="11"/>
      <c r="I18" s="29"/>
      <c r="J18" s="29"/>
      <c r="K18" s="29"/>
      <c r="L18" s="176" t="s">
        <v>41</v>
      </c>
      <c r="M18" s="176"/>
      <c r="N18" s="176"/>
      <c r="O18" s="176"/>
      <c r="P18" s="176"/>
      <c r="Q18" s="44">
        <f>SUM(L17:M17,O17,Q17,S17,T17,V17)</f>
        <v>0</v>
      </c>
      <c r="R18" s="146"/>
      <c r="U18" s="146"/>
    </row>
    <row r="19" spans="3:24" ht="21" customHeight="1" x14ac:dyDescent="0.3">
      <c r="D19" s="38" t="s">
        <v>15</v>
      </c>
      <c r="E19" s="38"/>
      <c r="F19" s="38"/>
      <c r="G19" s="6"/>
      <c r="M19" s="179"/>
      <c r="N19" s="179"/>
      <c r="O19" s="175"/>
      <c r="P19" s="175"/>
      <c r="Q19" s="175"/>
      <c r="R19" s="175"/>
    </row>
    <row r="20" spans="3:24" ht="13.5" customHeight="1" x14ac:dyDescent="0.25">
      <c r="C20" s="194" t="s">
        <v>1</v>
      </c>
      <c r="D20" s="194" t="s">
        <v>20</v>
      </c>
      <c r="E20" s="199" t="s">
        <v>2</v>
      </c>
      <c r="F20" s="201" t="s">
        <v>7</v>
      </c>
      <c r="G20" s="202"/>
      <c r="H20" s="196" t="s">
        <v>3</v>
      </c>
      <c r="I20" s="165"/>
      <c r="J20" s="91"/>
      <c r="K20" s="91"/>
      <c r="L20" s="165" t="s">
        <v>4</v>
      </c>
      <c r="M20" s="182" t="str">
        <f>IF($B$6=1,"Overtime","Comp. Hrs.")</f>
        <v>Overtime</v>
      </c>
      <c r="O20" s="180" t="s">
        <v>5</v>
      </c>
      <c r="P20" s="177"/>
      <c r="Q20" s="177" t="s">
        <v>6</v>
      </c>
      <c r="R20" s="167"/>
      <c r="S20" s="171" t="s">
        <v>140</v>
      </c>
      <c r="T20" s="165" t="s">
        <v>24</v>
      </c>
      <c r="U20" s="163"/>
      <c r="V20" s="169" t="s">
        <v>143</v>
      </c>
    </row>
    <row r="21" spans="3:24" ht="27.75" customHeight="1" x14ac:dyDescent="0.25">
      <c r="C21" s="195"/>
      <c r="D21" s="195"/>
      <c r="E21" s="200"/>
      <c r="F21" s="7" t="s">
        <v>3</v>
      </c>
      <c r="G21" s="7" t="s">
        <v>2</v>
      </c>
      <c r="H21" s="197"/>
      <c r="I21" s="166"/>
      <c r="J21" s="92"/>
      <c r="K21" s="92"/>
      <c r="L21" s="166"/>
      <c r="M21" s="183"/>
      <c r="O21" s="181"/>
      <c r="P21" s="178"/>
      <c r="Q21" s="178"/>
      <c r="R21" s="168"/>
      <c r="S21" s="172"/>
      <c r="T21" s="166"/>
      <c r="U21" s="164"/>
      <c r="V21" s="170"/>
    </row>
    <row r="22" spans="3:24" ht="21" customHeight="1" x14ac:dyDescent="0.25">
      <c r="C22" s="22" t="s">
        <v>35</v>
      </c>
      <c r="D22" s="87">
        <f>+D16+1</f>
        <v>41273</v>
      </c>
      <c r="E22" s="89"/>
      <c r="F22" s="89"/>
      <c r="G22" s="89"/>
      <c r="H22" s="89"/>
      <c r="I22" s="12">
        <f>((F22-E22)+(H22-G22))*24</f>
        <v>0</v>
      </c>
      <c r="J22" s="12">
        <f>+I22</f>
        <v>0</v>
      </c>
      <c r="K22" s="12">
        <f>+J22+IF($B$6=2,T$29,0)</f>
        <v>0</v>
      </c>
      <c r="L22" s="12">
        <f>+IF(K22&lt;40,I22,IF(K22=40,I22,(IF(40-K21&gt;0,40-K21,0))))</f>
        <v>0</v>
      </c>
      <c r="M22" s="13">
        <f>-L22+I22</f>
        <v>0</v>
      </c>
      <c r="N22" s="94"/>
      <c r="O22" s="124"/>
      <c r="P22" s="95"/>
      <c r="Q22" s="126"/>
      <c r="R22" s="143"/>
      <c r="S22" s="96"/>
      <c r="T22" s="97"/>
      <c r="U22" s="148"/>
      <c r="V22" s="98"/>
    </row>
    <row r="23" spans="3:24" ht="21" customHeight="1" x14ac:dyDescent="0.25">
      <c r="C23" s="22" t="s">
        <v>36</v>
      </c>
      <c r="D23" s="87">
        <f t="shared" ref="D23:D28" si="6">+D22+1</f>
        <v>41274</v>
      </c>
      <c r="E23" s="89"/>
      <c r="F23" s="89"/>
      <c r="G23" s="89"/>
      <c r="H23" s="89"/>
      <c r="I23" s="12">
        <f>((F23-E23)+(H23-G23))*24</f>
        <v>0</v>
      </c>
      <c r="J23" s="12">
        <f>+SUM($I$22:I23)</f>
        <v>0</v>
      </c>
      <c r="K23" s="94">
        <f>+J23+IF($B$6=2,T$29,0)</f>
        <v>0</v>
      </c>
      <c r="L23" s="12">
        <f>+IF(K23&lt;40,I23,IF(K23=40,I23,(IF(40-K22&gt;0,40-K22,0))))</f>
        <v>0</v>
      </c>
      <c r="M23" s="13">
        <f>-L23+I23</f>
        <v>0</v>
      </c>
      <c r="N23" s="94" t="str">
        <f>IF('Leave Request'!D20="Sick",(IF((L$29+T$29+SUM(O$22:O22,))&gt;=40,0,(IF((L$29+T$29+SUM(O$22:O22,'Leave Request'!C20))&gt;40,(40-SUM($L$29+T$29,O$22:O22)),'Leave Request'!C20)))),"")</f>
        <v/>
      </c>
      <c r="O23" s="124" t="str">
        <f>IF(N23="","",(IF(SUM($L23:$M23,N23)&lt;=8,N23,IF(SUM($L23:$M23)&gt;=8,"",8-(SUM($L23:$M23))))))</f>
        <v/>
      </c>
      <c r="P23" s="95">
        <f>IF('Leave Request'!D20='Leave Request'!$J$9,IF((SUM(L$29+T$29,$O$22:$O$28,Q$22:Q22)&gt;=40),0,IF((SUM(L$29+T$29,$O$22:$O$28,Q$22:Q22,'Leave Request'!C20)&gt;40),40-SUM(L$29+T$29,$O$22:$O$28,Q$22:Q22),'Leave Request'!C20)),"")</f>
        <v>8</v>
      </c>
      <c r="Q23" s="126">
        <f>IF(P23="","",(IF(SUM($L23:$M23,P23)&lt;=8,P23,IF(SUM($L23:$M23)&gt;=8,"",8-(SUM($L23:$M23))))))</f>
        <v>8</v>
      </c>
      <c r="R23" s="143" t="str">
        <f>IF('Leave Request'!D20="Compensatory",IF((SUM(L$29+T$29,$O$22:$O$28,$Q$22:$Q$28,$S$22:S22,))&gt;=40,0,IF((SUM(L$29+T$29,$O$22:$O$28,$Q$22:$Q$28,$S$22:S22,'Leave Request'!C20))&gt;40,40-SUM(L$29+T$29,$O$22:$O$28,$Q$22:$Q$28,$S$22:S22),'Leave Request'!C20)),"")</f>
        <v/>
      </c>
      <c r="S23" s="137" t="str">
        <f>IF(R23="","",(IF(SUM($L23:$M23,R23)&lt;=8,R23,IF(SUM($L23:$M23)&gt;=8,"",8-(SUM($L23:$M23))))))</f>
        <v/>
      </c>
      <c r="T23" s="97" t="str">
        <f>+IF('Leave Request'!D20="Holiday",'Leave Request'!C20,"")</f>
        <v/>
      </c>
      <c r="U23" s="148" t="str">
        <f>+IF(OR('Leave Request'!D20='Leave Request'!J$13,'Leave Request'!D20='Leave Request'!J$14,'Leave Request'!D20='Leave Request'!J$15,'Leave Request'!D20='Leave Request'!J$16,'Leave Request'!D20='Leave Request'!J$17,'Leave Request'!D20='Leave Request'!J$19,'Leave Request'!D20='Leave Request'!J$20)=TRUE,IF(SUM($L$29+T$29,$O$23:$O$27,$Q$23:$Q$27,$S$23:$S$27,V$22:V22)&gt;=40,0,IF(SUM($L$29+T$29,$O$23:$O$27,$Q$23:$Q$27,$S$23:$S$27,V$22:V22,'Leave Request'!C20)&gt;40,40-(SUM($L$29+T$29,$O$23:$O$27,V$22:V22,$Q$23:$Q$27,$S$23:$S$27)),'Leave Request'!C20)),"")</f>
        <v/>
      </c>
      <c r="V23" s="129" t="str">
        <f>IF(U23="","",(IF(SUM($L23:$M23,U23)&lt;=8,U23,IF(SUM($L23:$M23)&gt;=8,"",8-(SUM($L23:$M23))))))</f>
        <v/>
      </c>
      <c r="X23" s="115"/>
    </row>
    <row r="24" spans="3:24" ht="19.5" customHeight="1" x14ac:dyDescent="0.25">
      <c r="C24" s="22" t="s">
        <v>37</v>
      </c>
      <c r="D24" s="87">
        <f t="shared" si="6"/>
        <v>41275</v>
      </c>
      <c r="E24" s="156"/>
      <c r="F24" s="89"/>
      <c r="G24" s="156"/>
      <c r="H24" s="89"/>
      <c r="I24" s="12">
        <f t="shared" ref="I24:I28" si="7">((F24-E24)+(H24-G24))*24</f>
        <v>0</v>
      </c>
      <c r="J24" s="12">
        <f>+SUM($I$22:I24)</f>
        <v>0</v>
      </c>
      <c r="K24" s="94">
        <f t="shared" ref="K24:K28" si="8">+J24+IF($B$6=2,T$29,0)</f>
        <v>0</v>
      </c>
      <c r="L24" s="12">
        <f>+IF(K24&lt;40,I24,IF(K24=40,I24,(IF(40-K23&gt;0,40-K23,0))))</f>
        <v>0</v>
      </c>
      <c r="M24" s="13">
        <f t="shared" ref="M24:M28" si="9">-L24+I24</f>
        <v>0</v>
      </c>
      <c r="N24" s="94" t="str">
        <f>IF('Leave Request'!D21="Sick",(IF((L$29+T$29+SUM(O$22:O23,))&gt;=40,0,(IF((L$29+T$29+SUM(O$22:O23,'Leave Request'!C21))&gt;40,(40-SUM($L$29+T$29,O$22:O23)),'Leave Request'!C21)))),"")</f>
        <v/>
      </c>
      <c r="O24" s="124" t="str">
        <f>IF(N24="","",(IF(SUM($L24:$M24,N24)&lt;=8,N24,IF(SUM($L24:$M24)&gt;=8,"",8-(SUM($L24:$M24))))))</f>
        <v/>
      </c>
      <c r="P24" s="95">
        <f>IF('Leave Request'!D21='Leave Request'!$J$9,IF((SUM(L$29+T$29,$O$22:$O$28,Q$22:Q23)&gt;=40),0,IF((SUM(L$29+T$29,$O$22:$O$28,Q$22:Q23,'Leave Request'!C21)&gt;40),40-SUM(L$29+T$29,$O$22:$O$28,Q$22:Q23),'Leave Request'!C21)),"")</f>
        <v>8</v>
      </c>
      <c r="Q24" s="126">
        <f>IF(P24="","",(IF(SUM($L24:$M24,P24)&lt;=8,P24,IF(SUM($L24:$M24)&gt;=8,"",8-(SUM($L24:$M24))))))</f>
        <v>8</v>
      </c>
      <c r="R24" s="143" t="str">
        <f>IF('Leave Request'!D21="Compensatory",IF((SUM(L$29+T$29,$O$22:$O$28,$Q$22:$Q$28,$S$22:S23,))&gt;=40,0,IF((SUM(L$29+T$29,$O$22:$O$28,$Q$22:$Q$28,$S$22:S23,'Leave Request'!C21))&gt;40,40-SUM(L$29+T$29,$O$22:$O$28,$Q$22:$Q$28,$S$22:S23),'Leave Request'!C21)),"")</f>
        <v/>
      </c>
      <c r="S24" s="137" t="str">
        <f>IF(R24="","",(IF(SUM($L24:$M24,R24)&lt;=8,R24,IF(SUM($L24:$M24)&gt;=8,"",8-(SUM($L24:$M24))))))</f>
        <v/>
      </c>
      <c r="T24" s="97" t="str">
        <f>+IF('Leave Request'!D21="Holiday",'Leave Request'!C21,"")</f>
        <v/>
      </c>
      <c r="U24" s="148" t="str">
        <f>+IF(OR('Leave Request'!D21='Leave Request'!J$13,'Leave Request'!D21='Leave Request'!J$14,'Leave Request'!D21='Leave Request'!J$15,'Leave Request'!D21='Leave Request'!J$16,'Leave Request'!D21='Leave Request'!J$17,'Leave Request'!D21='Leave Request'!J$19,'Leave Request'!D21='Leave Request'!J$20)=TRUE,IF(SUM($L$29+T$29,$O$23:$O$27,$Q$23:$Q$27,$S$23:$S$27,V$22:V23)&gt;=40,0,IF(SUM($L$29+T$29,$O$23:$O$27,$Q$23:$Q$27,$S$23:$S$27,V$22:V23,'Leave Request'!C21)&gt;40,40-(SUM($L$29+T$29,$O$23:$O$27,V$22:V23,$Q$23:$Q$27,$S$23:$S$27)),'Leave Request'!C21)),"")</f>
        <v/>
      </c>
      <c r="V24" s="129" t="str">
        <f>IF(U24="","",(IF(SUM($L24:$M24,U24)&lt;=8,U24,IF(SUM($L24:$M24)&gt;=8,"",8-(SUM($L24:$M24))))))</f>
        <v/>
      </c>
    </row>
    <row r="25" spans="3:24" ht="21" customHeight="1" x14ac:dyDescent="0.25">
      <c r="C25" s="22" t="s">
        <v>34</v>
      </c>
      <c r="D25" s="87">
        <f t="shared" si="6"/>
        <v>41276</v>
      </c>
      <c r="E25" s="156"/>
      <c r="F25" s="89"/>
      <c r="G25" s="156"/>
      <c r="H25" s="89"/>
      <c r="I25" s="12">
        <f>((F25-E25)+(H25-G25))*24</f>
        <v>0</v>
      </c>
      <c r="J25" s="12">
        <f>+SUM($I$22:I25)</f>
        <v>0</v>
      </c>
      <c r="K25" s="94">
        <f t="shared" si="8"/>
        <v>0</v>
      </c>
      <c r="L25" s="12">
        <f t="shared" ref="L25:L28" si="10">+IF(K25&lt;40,I25,IF(K25=40,I25,(IF(40-K24&gt;0,40-K24,0))))</f>
        <v>0</v>
      </c>
      <c r="M25" s="13">
        <f t="shared" si="9"/>
        <v>0</v>
      </c>
      <c r="N25" s="94">
        <f>IF('Leave Request'!D22="Sick",(IF((L$29+T$29+SUM(O$22:O24,))&gt;=40,0,(IF((L$29+T$29+SUM(O$22:O24,'Leave Request'!C22))&gt;40,(40-SUM($L$29+T$29,O$22:O24)),'Leave Request'!C22)))),"")</f>
        <v>6</v>
      </c>
      <c r="O25" s="124">
        <f>IF(N25="","",(IF(SUM($L25:$M25,N25)&lt;=8,N25,IF(SUM($L25:$M25)&gt;=8,"",8-(SUM($L25:$M25))))))</f>
        <v>6</v>
      </c>
      <c r="P25" s="95" t="str">
        <f>IF('Leave Request'!D22='Leave Request'!$J$9,IF((SUM(L$29+T$29,$O$22:$O$28,Q$22:Q24)&gt;=40),0,IF((SUM(L$29+T$29,$O$22:$O$28,Q$22:Q24,'Leave Request'!C22)&gt;40),40-SUM(L$29+T$29,$O$22:$O$28,Q$22:Q24),'Leave Request'!C22)),"")</f>
        <v/>
      </c>
      <c r="Q25" s="126" t="str">
        <f>IF(P25="","",(IF(SUM($L25:$M25,P25)&lt;=8,P25,IF(SUM($L25:$M25)&gt;=8,"",8-(SUM($L25:$M25))))))</f>
        <v/>
      </c>
      <c r="R25" s="143" t="str">
        <f>IF('Leave Request'!D22="Compensatory",IF((SUM(L$29+T$29,$O$22:$O$28,$Q$22:$Q$28,$S$22:S24,))&gt;=40,0,IF((SUM(L$29+T$29,$O$22:$O$28,$Q$22:$Q$28,$S$22:S24,'Leave Request'!C22))&gt;40,40-SUM(L$29+T$29,$O$22:$O$28,$Q$22:$Q$28,$S$22:S24),'Leave Request'!C22)),"")</f>
        <v/>
      </c>
      <c r="S25" s="137" t="str">
        <f>IF(R25="","",(IF(SUM($L25:$M25,R25)&lt;=8,R25,IF(SUM($L25:$M25)&gt;=8,"",8-(SUM($L25:$M25))))))</f>
        <v/>
      </c>
      <c r="T25" s="97" t="str">
        <f>+IF('Leave Request'!D22="Holiday",'Leave Request'!C22,"")</f>
        <v/>
      </c>
      <c r="U25" s="148" t="str">
        <f>+IF(OR('Leave Request'!D22='Leave Request'!J$13,'Leave Request'!D22='Leave Request'!J$14,'Leave Request'!D22='Leave Request'!J$15,'Leave Request'!D22='Leave Request'!J$16,'Leave Request'!D22='Leave Request'!J$17,'Leave Request'!D22='Leave Request'!J$19,'Leave Request'!D22='Leave Request'!J$20)=TRUE,IF(SUM($L$29+T$29,$O$23:$O$27,$Q$23:$Q$27,$S$23:$S$27,V$22:V24)&gt;=40,0,IF(SUM($L$29+T$29,$O$23:$O$27,$Q$23:$Q$27,$S$23:$S$27,V$22:V24,'Leave Request'!C22)&gt;40,40-(SUM($L$29+T$29,$O$23:$O$27,V$22:V24,$Q$23:$Q$27,$S$23:$S$27)),'Leave Request'!C22)),"")</f>
        <v/>
      </c>
      <c r="V25" s="129" t="str">
        <f>IF(U25="","",(IF(SUM($L25:$M25,U25)&lt;=8,U25,IF(SUM($L25:$M25)&gt;=8,"",8-(SUM($L25:$M25))))))</f>
        <v/>
      </c>
    </row>
    <row r="26" spans="3:24" ht="21" customHeight="1" x14ac:dyDescent="0.25">
      <c r="C26" s="22" t="s">
        <v>38</v>
      </c>
      <c r="D26" s="87">
        <f t="shared" si="6"/>
        <v>41277</v>
      </c>
      <c r="E26" s="156">
        <v>0.33333333333333331</v>
      </c>
      <c r="F26" s="89"/>
      <c r="G26" s="156"/>
      <c r="H26" s="89">
        <v>0.70833333333333337</v>
      </c>
      <c r="I26" s="12">
        <f>((F26-E26)+(H26-G26))*24</f>
        <v>9.0000000000000018</v>
      </c>
      <c r="J26" s="12">
        <f>+SUM($I$22:I26)</f>
        <v>9.0000000000000018</v>
      </c>
      <c r="K26" s="94">
        <f t="shared" si="8"/>
        <v>9.0000000000000018</v>
      </c>
      <c r="L26" s="12">
        <f>+IF(K26&lt;40,I26,IF(K26=40,I26,(IF(40-K25&gt;0,40-K25,0))))</f>
        <v>9.0000000000000018</v>
      </c>
      <c r="M26" s="13">
        <f t="shared" si="9"/>
        <v>0</v>
      </c>
      <c r="N26" s="94" t="str">
        <f>IF('Leave Request'!D23="Sick",(IF((L$29+T$29+SUM(O$22:O25,))&gt;=40,0,(IF((L$29+T$29+SUM(O$22:O25,'Leave Request'!C23))&gt;40,(40-SUM($L$29+T$29,O$22:O25)),'Leave Request'!C23)))),"")</f>
        <v/>
      </c>
      <c r="O26" s="124" t="str">
        <f>IF(N26="","",(IF(SUM($L26:$M26,N26)&lt;=8,N26,IF(SUM($L26:$M26)&gt;=8,"",8-(SUM($L26:$M26))))))</f>
        <v/>
      </c>
      <c r="P26" s="95" t="str">
        <f>IF('Leave Request'!D23='Leave Request'!$J$9,IF((SUM(L$29+T$29,$O$22:$O$28,Q$22:Q25)&gt;=40),0,IF((SUM(L$29+T$29,$O$22:$O$28,Q$22:Q25,'Leave Request'!C23)&gt;40),40-SUM(L$29+T$29,$O$22:$O$28,Q$22:Q25),'Leave Request'!C23)),"")</f>
        <v/>
      </c>
      <c r="Q26" s="126" t="str">
        <f>IF(P26="","",(IF(SUM($L26:$M26,P26)&lt;=8,P26,IF(SUM($L26:$M26)&gt;=8,"",8-(SUM($L26:$M26))))))</f>
        <v/>
      </c>
      <c r="R26" s="143" t="str">
        <f>IF('Leave Request'!D23="Compensatory",IF((SUM(L$29+T$29,$O$22:$O$28,$Q$22:$Q$28,$S$22:S25,))&gt;=40,0,IF((SUM(L$29+T$29,$O$22:$O$28,$Q$22:$Q$28,$S$22:S25,'Leave Request'!C23))&gt;40,40-SUM(L$29+T$29,$O$22:$O$28,$Q$22:$Q$28,$S$22:S25),'Leave Request'!C23)),"")</f>
        <v/>
      </c>
      <c r="S26" s="137" t="str">
        <f>IF(R26="","",(IF(SUM($L26:$M26,R26)&lt;=8,R26,IF(SUM($L26:$M26)&gt;=8,"",8-(SUM($L26:$M26))))))</f>
        <v/>
      </c>
      <c r="T26" s="97" t="str">
        <f>+IF('Leave Request'!D23="Holiday",'Leave Request'!C23,"")</f>
        <v/>
      </c>
      <c r="U26" s="148" t="str">
        <f>+IF(OR('Leave Request'!D23='Leave Request'!J$13,'Leave Request'!D23='Leave Request'!J$14,'Leave Request'!D23='Leave Request'!J$15,'Leave Request'!D23='Leave Request'!J$16,'Leave Request'!D23='Leave Request'!J$17,'Leave Request'!D23='Leave Request'!J$19,'Leave Request'!D23='Leave Request'!J$20)=TRUE,IF(SUM($L$29+T$29,$O$23:$O$27,$Q$23:$Q$27,$S$23:$S$27,V$22:V25)&gt;=40,0,IF(SUM($L$29+T$29,$O$23:$O$27,$Q$23:$Q$27,$S$23:$S$27,V$22:V25,'Leave Request'!C23)&gt;40,40-(SUM($L$29+T$29,$O$23:$O$27,V$22:V25,$Q$23:$Q$27,$S$23:$S$27)),'Leave Request'!C23)),"")</f>
        <v/>
      </c>
      <c r="V26" s="129" t="str">
        <f>IF(U26="","",(IF(SUM($L26:$M26,U26)&lt;=8,U26,IF(SUM($L26:$M26)&gt;=8,"",8-(SUM($L26:$M26))))))</f>
        <v/>
      </c>
    </row>
    <row r="27" spans="3:24" ht="21" customHeight="1" x14ac:dyDescent="0.25">
      <c r="C27" s="22" t="s">
        <v>39</v>
      </c>
      <c r="D27" s="87">
        <f t="shared" si="6"/>
        <v>41278</v>
      </c>
      <c r="E27" s="156">
        <v>0.33333333333333331</v>
      </c>
      <c r="F27" s="89"/>
      <c r="G27" s="156"/>
      <c r="H27" s="89">
        <v>0.70833333333333337</v>
      </c>
      <c r="I27" s="12">
        <f t="shared" si="7"/>
        <v>9.0000000000000018</v>
      </c>
      <c r="J27" s="12">
        <f>+SUM($I$22:I27)</f>
        <v>18.000000000000004</v>
      </c>
      <c r="K27" s="94">
        <f t="shared" si="8"/>
        <v>18.000000000000004</v>
      </c>
      <c r="L27" s="12">
        <f t="shared" si="10"/>
        <v>9.0000000000000018</v>
      </c>
      <c r="M27" s="13">
        <f t="shared" si="9"/>
        <v>0</v>
      </c>
      <c r="N27" s="94" t="str">
        <f>IF('Leave Request'!D24="Sick",(IF((L$29+T$29+SUM(O$22:O26,))&gt;=40,0,(IF((L$29+T$29+SUM(O$22:O26,'Leave Request'!C24))&gt;40,(40-SUM($L$29+T$29,O$22:O26)),'Leave Request'!C24)))),"")</f>
        <v/>
      </c>
      <c r="O27" s="124" t="str">
        <f>IF(N27="","",(IF(SUM($L27:$M27,N27)&lt;=8,N27,IF(SUM($L27:$M27)&gt;=8,"",8-(SUM($L27:$M27))))))</f>
        <v/>
      </c>
      <c r="P27" s="95" t="str">
        <f>IF('Leave Request'!D24='Leave Request'!$J$9,IF((SUM(L$29+T$29,$O$22:$O$28,Q$22:Q26)&gt;=40),0,IF((SUM(L$29+T$29,$O$22:$O$28,Q$22:Q26,'Leave Request'!C24)&gt;40),40-SUM(L$29+T$29,$O$22:$O$28,Q$22:Q26),'Leave Request'!C24)),"")</f>
        <v/>
      </c>
      <c r="Q27" s="126" t="str">
        <f>IF(P27="","",(IF(SUM($L27:$M27,P27)&lt;=8,P27,IF(SUM($L27:$M27)&gt;=8,"",8-(SUM($L27:$M27))))))</f>
        <v/>
      </c>
      <c r="R27" s="143" t="str">
        <f>IF('Leave Request'!D24="Compensatory",IF((SUM(L$29+T$29,$O$22:$O$28,$Q$22:$Q$28,$S$22:S26,))&gt;=40,0,IF((SUM(L$29+T$29,$O$22:$O$28,$Q$22:$Q$28,$S$22:S26,'Leave Request'!C24))&gt;40,40-SUM(L$29+T$29,$O$22:$O$28,$Q$22:$Q$28,$S$22:S26),'Leave Request'!C24)),"")</f>
        <v/>
      </c>
      <c r="S27" s="137" t="str">
        <f>IF(R27="","",(IF(SUM($L27:$M27,R27)&lt;=8,R27,IF(SUM($L27:$M27)&gt;=8,"",8-(SUM($L27:$M27))))))</f>
        <v/>
      </c>
      <c r="T27" s="97" t="str">
        <f>+IF('Leave Request'!D24="Holiday",'Leave Request'!C24,"")</f>
        <v/>
      </c>
      <c r="U27" s="148" t="str">
        <f>+IF(OR('Leave Request'!D24='Leave Request'!J$13,'Leave Request'!D24='Leave Request'!J$14,'Leave Request'!D24='Leave Request'!J$15,'Leave Request'!D24='Leave Request'!J$16,'Leave Request'!D24='Leave Request'!J$17,'Leave Request'!D24='Leave Request'!J$19,'Leave Request'!D24='Leave Request'!J$20)=TRUE,IF(SUM($L$29+T$29,$O$23:$O$27,$Q$23:$Q$27,$S$23:$S$27,V$22:V26)&gt;=40,0,IF(SUM($L$29+T$29,$O$23:$O$27,$Q$23:$Q$27,$S$23:$S$27,V$22:V26,'Leave Request'!C24)&gt;40,40-(SUM($L$29+T$29,$O$23:$O$27,V$22:V26,$Q$23:$Q$27,$S$23:$S$27)),'Leave Request'!C24)),"")</f>
        <v/>
      </c>
      <c r="V27" s="129" t="str">
        <f>IF(U27="","",(IF(SUM($L27:$M27,U27)&lt;=8,U27,IF(SUM($L27:$M27)&gt;=8,"",8-(SUM($L27:$M27))))))</f>
        <v/>
      </c>
    </row>
    <row r="28" spans="3:24" ht="21" customHeight="1" thickBot="1" x14ac:dyDescent="0.3">
      <c r="C28" s="24" t="s">
        <v>40</v>
      </c>
      <c r="D28" s="117">
        <f t="shared" si="6"/>
        <v>41279</v>
      </c>
      <c r="E28" s="90"/>
      <c r="F28" s="90"/>
      <c r="G28" s="89"/>
      <c r="H28" s="89"/>
      <c r="I28" s="26">
        <f t="shared" si="7"/>
        <v>0</v>
      </c>
      <c r="J28" s="26">
        <f>+SUM($I$22:I28)</f>
        <v>18.000000000000004</v>
      </c>
      <c r="K28" s="99">
        <f t="shared" si="8"/>
        <v>18.000000000000004</v>
      </c>
      <c r="L28" s="26">
        <f t="shared" si="10"/>
        <v>0</v>
      </c>
      <c r="M28" s="27">
        <f t="shared" si="9"/>
        <v>0</v>
      </c>
      <c r="N28" s="99"/>
      <c r="O28" s="125"/>
      <c r="P28" s="111"/>
      <c r="Q28" s="127"/>
      <c r="R28" s="144"/>
      <c r="S28" s="100"/>
      <c r="T28" s="108"/>
      <c r="U28" s="149"/>
      <c r="V28" s="102"/>
    </row>
    <row r="29" spans="3:24" ht="20.25" customHeight="1" thickTop="1" thickBot="1" x14ac:dyDescent="0.3">
      <c r="E29" s="14"/>
      <c r="F29" s="14"/>
      <c r="G29" s="191" t="s">
        <v>8</v>
      </c>
      <c r="H29" s="192"/>
      <c r="I29" s="110">
        <f>SUM(I22:I28)</f>
        <v>18.000000000000004</v>
      </c>
      <c r="J29" s="110"/>
      <c r="K29" s="110"/>
      <c r="L29" s="110">
        <f>SUM(L22:L28)</f>
        <v>18.000000000000004</v>
      </c>
      <c r="M29" s="112">
        <f t="shared" ref="M29:V29" si="11">SUM(M22:M28)</f>
        <v>0</v>
      </c>
      <c r="N29" s="109"/>
      <c r="O29" s="109">
        <f t="shared" si="11"/>
        <v>6</v>
      </c>
      <c r="P29" s="113"/>
      <c r="Q29" s="113">
        <f t="shared" si="11"/>
        <v>16</v>
      </c>
      <c r="R29" s="147"/>
      <c r="S29" s="106">
        <f t="shared" si="11"/>
        <v>0</v>
      </c>
      <c r="T29" s="107">
        <f t="shared" si="11"/>
        <v>0</v>
      </c>
      <c r="U29" s="151"/>
      <c r="V29" s="114">
        <f t="shared" si="11"/>
        <v>0</v>
      </c>
    </row>
    <row r="30" spans="3:24" ht="19.5" customHeight="1" thickTop="1" x14ac:dyDescent="0.25">
      <c r="E30" s="14"/>
      <c r="F30" s="14"/>
      <c r="G30" s="30"/>
      <c r="H30" s="31"/>
      <c r="I30" s="32"/>
      <c r="J30" s="32"/>
      <c r="K30" s="32"/>
      <c r="L30" s="186" t="s">
        <v>42</v>
      </c>
      <c r="M30" s="186"/>
      <c r="N30" s="186"/>
      <c r="O30" s="186"/>
      <c r="P30" s="186"/>
      <c r="Q30" s="44">
        <f>SUM(L29:M29,O29,Q29,S29,T29,V29)</f>
        <v>40</v>
      </c>
    </row>
    <row r="31" spans="3:24" ht="27" customHeight="1" thickBot="1" x14ac:dyDescent="0.3">
      <c r="C31" s="204" t="s">
        <v>16</v>
      </c>
      <c r="D31" s="204"/>
      <c r="E31" s="204"/>
      <c r="F31" s="204"/>
      <c r="G31" s="204"/>
      <c r="H31" s="204"/>
      <c r="I31" s="33"/>
      <c r="J31" s="33"/>
      <c r="K31" s="33"/>
      <c r="L31" s="116">
        <f>SUM(L17+L29)</f>
        <v>18.000000000000004</v>
      </c>
      <c r="M31" s="34">
        <f>SUM(M17+M29)</f>
        <v>0</v>
      </c>
      <c r="O31" s="35">
        <f>SUM(O17+O29)</f>
        <v>6</v>
      </c>
      <c r="Q31" s="36">
        <f>SUM(Q17+Q29)</f>
        <v>16</v>
      </c>
      <c r="S31" s="37">
        <f>SUM(S17+S29)</f>
        <v>0</v>
      </c>
      <c r="T31" s="101">
        <f>SUM(T17+T29)</f>
        <v>0</v>
      </c>
      <c r="V31" s="88">
        <f>SUM(V17+V29)</f>
        <v>0</v>
      </c>
    </row>
    <row r="32" spans="3:24" ht="16.5" customHeight="1" thickTop="1" x14ac:dyDescent="0.3">
      <c r="C32" s="119"/>
      <c r="E32" s="14"/>
      <c r="F32" s="14"/>
      <c r="G32" s="14"/>
      <c r="H32" s="14"/>
      <c r="I32" s="14"/>
      <c r="J32" s="14"/>
      <c r="K32" s="14"/>
      <c r="L32" s="14"/>
      <c r="M32" s="14"/>
      <c r="O32" s="14"/>
      <c r="Q32" s="14"/>
      <c r="S32" s="45" t="s">
        <v>25</v>
      </c>
      <c r="T32" s="162">
        <f>+L31+M31+O31+Q31+S31+T31+V31</f>
        <v>40</v>
      </c>
      <c r="U32" s="162"/>
      <c r="V32" s="162"/>
    </row>
    <row r="33" spans="3:20" x14ac:dyDescent="0.25">
      <c r="C33" s="28" t="s">
        <v>18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3:20" x14ac:dyDescent="0.25"/>
    <row r="35" spans="3:20" x14ac:dyDescent="0.25"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82"/>
      <c r="O35" s="84" t="s">
        <v>128</v>
      </c>
      <c r="Q35" s="81" t="s">
        <v>144</v>
      </c>
      <c r="S35" s="118">
        <v>1</v>
      </c>
      <c r="T35" s="83" t="s">
        <v>126</v>
      </c>
    </row>
    <row r="36" spans="3:20" x14ac:dyDescent="0.25">
      <c r="C36" s="28" t="s">
        <v>19</v>
      </c>
      <c r="G36" s="83" t="s">
        <v>20</v>
      </c>
      <c r="I36" s="40" t="s">
        <v>20</v>
      </c>
      <c r="J36" s="40"/>
      <c r="K36" s="40"/>
      <c r="L36" s="40"/>
      <c r="M36" s="41"/>
      <c r="Q36" s="85"/>
      <c r="T36" s="83" t="s">
        <v>127</v>
      </c>
    </row>
    <row r="37" spans="3:20" x14ac:dyDescent="0.25"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82"/>
      <c r="Q37" s="85"/>
      <c r="T37" s="83" t="s">
        <v>126</v>
      </c>
    </row>
    <row r="38" spans="3:20" x14ac:dyDescent="0.25">
      <c r="C38" s="80" t="s">
        <v>21</v>
      </c>
      <c r="D38" s="80"/>
      <c r="E38" s="80"/>
      <c r="G38" s="83" t="s">
        <v>20</v>
      </c>
      <c r="I38" s="28" t="s">
        <v>20</v>
      </c>
      <c r="J38" s="28"/>
      <c r="K38" s="28"/>
      <c r="L38" s="28"/>
    </row>
    <row r="39" spans="3:20" x14ac:dyDescent="0.25">
      <c r="O39" s="28"/>
    </row>
    <row r="40" spans="3:20" x14ac:dyDescent="0.25">
      <c r="D40" s="20" t="s">
        <v>22</v>
      </c>
      <c r="E40" s="43" t="s">
        <v>32</v>
      </c>
      <c r="F40" s="51"/>
      <c r="G40" s="43" t="s">
        <v>23</v>
      </c>
      <c r="H40" s="51"/>
    </row>
    <row r="41" spans="3:20" x14ac:dyDescent="0.25">
      <c r="F41" s="2"/>
      <c r="T41" s="21" t="s">
        <v>33</v>
      </c>
    </row>
    <row r="42" spans="3:20" hidden="1" x14ac:dyDescent="0.25"/>
  </sheetData>
  <sheetProtection selectLockedCells="1"/>
  <mergeCells count="54">
    <mergeCell ref="C35:G35"/>
    <mergeCell ref="C37:G37"/>
    <mergeCell ref="C31:H31"/>
    <mergeCell ref="C20:C21"/>
    <mergeCell ref="G29:H29"/>
    <mergeCell ref="D20:D21"/>
    <mergeCell ref="E20:E21"/>
    <mergeCell ref="H20:H21"/>
    <mergeCell ref="F20:G20"/>
    <mergeCell ref="H35:L35"/>
    <mergeCell ref="H37:L37"/>
    <mergeCell ref="C8:C9"/>
    <mergeCell ref="D8:D9"/>
    <mergeCell ref="H8:H9"/>
    <mergeCell ref="D7:F7"/>
    <mergeCell ref="E8:E9"/>
    <mergeCell ref="F8:G8"/>
    <mergeCell ref="C1:E1"/>
    <mergeCell ref="T8:T9"/>
    <mergeCell ref="L30:P30"/>
    <mergeCell ref="M4:O4"/>
    <mergeCell ref="M5:O5"/>
    <mergeCell ref="M6:O6"/>
    <mergeCell ref="L20:L21"/>
    <mergeCell ref="E3:H3"/>
    <mergeCell ref="E4:H4"/>
    <mergeCell ref="M8:M9"/>
    <mergeCell ref="I8:I9"/>
    <mergeCell ref="M3:O3"/>
    <mergeCell ref="G17:H17"/>
    <mergeCell ref="O8:O9"/>
    <mergeCell ref="L8:L9"/>
    <mergeCell ref="Q1:V1"/>
    <mergeCell ref="O20:O21"/>
    <mergeCell ref="P20:P21"/>
    <mergeCell ref="I20:I21"/>
    <mergeCell ref="M20:M21"/>
    <mergeCell ref="Q20:Q21"/>
    <mergeCell ref="Q3:V3"/>
    <mergeCell ref="Q4:V4"/>
    <mergeCell ref="Q5:V5"/>
    <mergeCell ref="Q6:V6"/>
    <mergeCell ref="T32:V32"/>
    <mergeCell ref="U20:U21"/>
    <mergeCell ref="T20:T21"/>
    <mergeCell ref="R20:R21"/>
    <mergeCell ref="V20:V21"/>
    <mergeCell ref="S20:S21"/>
    <mergeCell ref="V8:V9"/>
    <mergeCell ref="O19:R19"/>
    <mergeCell ref="L18:P18"/>
    <mergeCell ref="Q8:Q9"/>
    <mergeCell ref="M19:N19"/>
    <mergeCell ref="S8:S9"/>
  </mergeCells>
  <phoneticPr fontId="0" type="noConversion"/>
  <dataValidations count="1">
    <dataValidation type="time" allowBlank="1" showInputMessage="1" showErrorMessage="1" errorTitle="Invalid Entry" error="Please enter time in military time format between 0:00 and 23:59 (1:00, 8:00, 13:00, 20:00, etc.)." sqref="E22:H28 E10:H16">
      <formula1>0</formula1>
      <formula2>0.999305555555556</formula2>
    </dataValidation>
  </dataValidations>
  <pageMargins left="0.5" right="0.5" top="0.25" bottom="0" header="0.5" footer="0"/>
  <pageSetup scale="74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0" r:id="rId4" name="Option Button 12">
              <controlPr locked="0" defaultSize="0" autoFill="0" autoLine="0" autoPict="0">
                <anchor moveWithCells="1">
                  <from>
                    <xdr:col>14</xdr:col>
                    <xdr:colOff>297180</xdr:colOff>
                    <xdr:row>6</xdr:row>
                    <xdr:rowOff>0</xdr:rowOff>
                  </from>
                  <to>
                    <xdr:col>16</xdr:col>
                    <xdr:colOff>708660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Option Button 13">
              <controlPr locked="0" defaultSize="0" autoFill="0" autoLine="0" autoPict="0">
                <anchor moveWithCells="1">
                  <from>
                    <xdr:col>19</xdr:col>
                    <xdr:colOff>251460</xdr:colOff>
                    <xdr:row>6</xdr:row>
                    <xdr:rowOff>0</xdr:rowOff>
                  </from>
                  <to>
                    <xdr:col>21</xdr:col>
                    <xdr:colOff>137160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B3" sqref="B3:F3"/>
    </sheetView>
  </sheetViews>
  <sheetFormatPr defaultColWidth="0" defaultRowHeight="13.2" zeroHeight="1" x14ac:dyDescent="0.25"/>
  <cols>
    <col min="1" max="1" width="9.109375" style="15" customWidth="1"/>
    <col min="2" max="2" width="34" style="15" customWidth="1"/>
    <col min="3" max="7" width="9.109375" style="15" customWidth="1"/>
    <col min="8" max="16384" width="0" style="15" hidden="1"/>
  </cols>
  <sheetData>
    <row r="1" spans="1:6" ht="25.2" x14ac:dyDescent="0.45">
      <c r="A1" s="208" t="s">
        <v>80</v>
      </c>
      <c r="B1" s="208"/>
      <c r="C1" s="208"/>
      <c r="D1" s="208"/>
      <c r="E1" s="208"/>
      <c r="F1" s="208"/>
    </row>
    <row r="2" spans="1:6" ht="17.399999999999999" x14ac:dyDescent="0.25">
      <c r="A2" s="47" t="s">
        <v>20</v>
      </c>
      <c r="B2" s="206" t="s">
        <v>44</v>
      </c>
      <c r="C2" s="206"/>
      <c r="D2" s="206"/>
      <c r="E2" s="206"/>
      <c r="F2" s="206"/>
    </row>
    <row r="3" spans="1:6" x14ac:dyDescent="0.25">
      <c r="A3" s="48" t="s">
        <v>45</v>
      </c>
      <c r="B3" s="209"/>
      <c r="C3" s="209"/>
      <c r="D3" s="209"/>
      <c r="E3" s="209"/>
      <c r="F3" s="209"/>
    </row>
    <row r="4" spans="1:6" x14ac:dyDescent="0.25">
      <c r="A4" s="48" t="s">
        <v>46</v>
      </c>
      <c r="B4" s="210"/>
      <c r="C4" s="205"/>
      <c r="D4" s="205"/>
      <c r="E4" s="205"/>
      <c r="F4" s="205"/>
    </row>
    <row r="5" spans="1:6" x14ac:dyDescent="0.25">
      <c r="A5" s="48" t="s">
        <v>47</v>
      </c>
      <c r="B5" s="205"/>
      <c r="C5" s="205"/>
      <c r="D5" s="205"/>
      <c r="E5" s="205"/>
      <c r="F5" s="205"/>
    </row>
    <row r="6" spans="1:6" x14ac:dyDescent="0.25">
      <c r="A6" s="48" t="s">
        <v>48</v>
      </c>
      <c r="B6" s="205"/>
      <c r="C6" s="205"/>
      <c r="D6" s="205"/>
      <c r="E6" s="205"/>
      <c r="F6" s="205"/>
    </row>
    <row r="7" spans="1:6" x14ac:dyDescent="0.25">
      <c r="A7" s="48" t="s">
        <v>49</v>
      </c>
      <c r="B7" s="205"/>
      <c r="C7" s="205"/>
      <c r="D7" s="205"/>
      <c r="E7" s="205"/>
      <c r="F7" s="205"/>
    </row>
    <row r="8" spans="1:6" x14ac:dyDescent="0.25">
      <c r="A8" s="48" t="s">
        <v>50</v>
      </c>
      <c r="B8" s="205"/>
      <c r="C8" s="205"/>
      <c r="D8" s="205"/>
      <c r="E8" s="205"/>
      <c r="F8" s="205"/>
    </row>
    <row r="9" spans="1:6" x14ac:dyDescent="0.25">
      <c r="A9" s="48" t="s">
        <v>51</v>
      </c>
      <c r="B9" s="205"/>
      <c r="C9" s="205"/>
      <c r="D9" s="205"/>
      <c r="E9" s="205"/>
      <c r="F9" s="205"/>
    </row>
    <row r="10" spans="1:6" x14ac:dyDescent="0.25">
      <c r="A10" s="48" t="s">
        <v>52</v>
      </c>
      <c r="B10" s="205"/>
      <c r="C10" s="205"/>
      <c r="D10" s="205"/>
      <c r="E10" s="205"/>
      <c r="F10" s="205"/>
    </row>
    <row r="11" spans="1:6" x14ac:dyDescent="0.25">
      <c r="A11" s="48" t="s">
        <v>53</v>
      </c>
      <c r="B11" s="205"/>
      <c r="C11" s="205"/>
      <c r="D11" s="205"/>
      <c r="E11" s="205"/>
      <c r="F11" s="205"/>
    </row>
    <row r="12" spans="1:6" x14ac:dyDescent="0.25">
      <c r="A12" s="48" t="s">
        <v>54</v>
      </c>
      <c r="B12" s="205"/>
      <c r="C12" s="205"/>
      <c r="D12" s="205"/>
      <c r="E12" s="205"/>
      <c r="F12" s="205"/>
    </row>
    <row r="13" spans="1:6" x14ac:dyDescent="0.25">
      <c r="A13" s="48" t="s">
        <v>55</v>
      </c>
      <c r="B13" s="207"/>
      <c r="C13" s="205"/>
      <c r="D13" s="205"/>
      <c r="E13" s="205"/>
      <c r="F13" s="205"/>
    </row>
    <row r="14" spans="1:6" x14ac:dyDescent="0.25">
      <c r="A14" s="48" t="s">
        <v>56</v>
      </c>
      <c r="B14" s="205"/>
      <c r="C14" s="205"/>
      <c r="D14" s="205"/>
      <c r="E14" s="205"/>
      <c r="F14" s="205"/>
    </row>
    <row r="15" spans="1:6" x14ac:dyDescent="0.25">
      <c r="A15" s="48" t="s">
        <v>57</v>
      </c>
      <c r="B15" s="205"/>
      <c r="C15" s="205"/>
      <c r="D15" s="205"/>
      <c r="E15" s="205"/>
      <c r="F15" s="205"/>
    </row>
    <row r="16" spans="1:6" x14ac:dyDescent="0.25">
      <c r="A16" s="48" t="s">
        <v>58</v>
      </c>
      <c r="B16" s="205"/>
      <c r="C16" s="205"/>
      <c r="D16" s="205"/>
      <c r="E16" s="205"/>
      <c r="F16" s="205"/>
    </row>
    <row r="17" spans="1:6" x14ac:dyDescent="0.25">
      <c r="A17" s="48" t="s">
        <v>59</v>
      </c>
      <c r="B17" s="205"/>
      <c r="C17" s="205"/>
      <c r="D17" s="205"/>
      <c r="E17" s="205"/>
      <c r="F17" s="205"/>
    </row>
    <row r="18" spans="1:6" x14ac:dyDescent="0.25">
      <c r="A18" s="48" t="s">
        <v>60</v>
      </c>
      <c r="B18" s="205"/>
      <c r="C18" s="205"/>
      <c r="D18" s="205"/>
      <c r="E18" s="205"/>
      <c r="F18" s="205"/>
    </row>
    <row r="19" spans="1:6" x14ac:dyDescent="0.25">
      <c r="A19" s="48" t="s">
        <v>61</v>
      </c>
      <c r="B19" s="205"/>
      <c r="C19" s="205"/>
      <c r="D19" s="205"/>
      <c r="E19" s="205"/>
      <c r="F19" s="205"/>
    </row>
    <row r="20" spans="1:6" x14ac:dyDescent="0.25">
      <c r="A20" s="48" t="s">
        <v>62</v>
      </c>
      <c r="B20" s="205"/>
      <c r="C20" s="205"/>
      <c r="D20" s="205"/>
      <c r="E20" s="205"/>
      <c r="F20" s="205"/>
    </row>
    <row r="21" spans="1:6" x14ac:dyDescent="0.25">
      <c r="A21" s="48" t="s">
        <v>63</v>
      </c>
      <c r="B21" s="205"/>
      <c r="C21" s="205"/>
      <c r="D21" s="205"/>
      <c r="E21" s="205"/>
      <c r="F21" s="205"/>
    </row>
    <row r="22" spans="1:6" x14ac:dyDescent="0.25">
      <c r="A22" s="48" t="s">
        <v>64</v>
      </c>
      <c r="B22" s="205"/>
      <c r="C22" s="205"/>
      <c r="D22" s="205"/>
      <c r="E22" s="205"/>
      <c r="F22" s="205"/>
    </row>
    <row r="23" spans="1:6" x14ac:dyDescent="0.25">
      <c r="A23" s="48" t="s">
        <v>65</v>
      </c>
      <c r="B23" s="205"/>
      <c r="C23" s="205"/>
      <c r="D23" s="205"/>
      <c r="E23" s="205"/>
      <c r="F23" s="205"/>
    </row>
    <row r="24" spans="1:6" x14ac:dyDescent="0.25">
      <c r="A24" s="48" t="s">
        <v>66</v>
      </c>
      <c r="B24" s="205"/>
      <c r="C24" s="205"/>
      <c r="D24" s="205"/>
      <c r="E24" s="205"/>
      <c r="F24" s="205"/>
    </row>
    <row r="25" spans="1:6" x14ac:dyDescent="0.25">
      <c r="A25" s="48" t="s">
        <v>67</v>
      </c>
      <c r="B25" s="205"/>
      <c r="C25" s="205"/>
      <c r="D25" s="205"/>
      <c r="E25" s="205"/>
      <c r="F25" s="205"/>
    </row>
    <row r="26" spans="1:6" x14ac:dyDescent="0.25">
      <c r="A26" s="48" t="s">
        <v>68</v>
      </c>
      <c r="B26" s="205"/>
      <c r="C26" s="205"/>
      <c r="D26" s="205"/>
      <c r="E26" s="205"/>
      <c r="F26" s="205"/>
    </row>
    <row r="27" spans="1:6" x14ac:dyDescent="0.25">
      <c r="A27" s="48" t="s">
        <v>69</v>
      </c>
      <c r="B27" s="205"/>
      <c r="C27" s="205"/>
      <c r="D27" s="205"/>
      <c r="E27" s="205"/>
      <c r="F27" s="205"/>
    </row>
    <row r="28" spans="1:6" x14ac:dyDescent="0.25">
      <c r="A28" s="48" t="s">
        <v>70</v>
      </c>
      <c r="B28" s="205"/>
      <c r="C28" s="205"/>
      <c r="D28" s="205"/>
      <c r="E28" s="205"/>
      <c r="F28" s="205"/>
    </row>
    <row r="29" spans="1:6" x14ac:dyDescent="0.25">
      <c r="A29" s="48" t="s">
        <v>71</v>
      </c>
      <c r="B29" s="205"/>
      <c r="C29" s="205"/>
      <c r="D29" s="205"/>
      <c r="E29" s="205"/>
      <c r="F29" s="205"/>
    </row>
    <row r="30" spans="1:6" x14ac:dyDescent="0.25">
      <c r="A30" s="48" t="s">
        <v>72</v>
      </c>
      <c r="B30" s="205"/>
      <c r="C30" s="205"/>
      <c r="D30" s="205"/>
      <c r="E30" s="205"/>
      <c r="F30" s="205"/>
    </row>
    <row r="31" spans="1:6" x14ac:dyDescent="0.25">
      <c r="A31" s="48" t="s">
        <v>73</v>
      </c>
      <c r="B31" s="205"/>
      <c r="C31" s="205"/>
      <c r="D31" s="205"/>
      <c r="E31" s="205"/>
      <c r="F31" s="205"/>
    </row>
    <row r="32" spans="1:6" x14ac:dyDescent="0.25">
      <c r="A32" s="48" t="s">
        <v>74</v>
      </c>
      <c r="B32" s="205"/>
      <c r="C32" s="205"/>
      <c r="D32" s="205"/>
      <c r="E32" s="205"/>
      <c r="F32" s="205"/>
    </row>
    <row r="33" spans="1:6" x14ac:dyDescent="0.25">
      <c r="A33" s="48" t="s">
        <v>75</v>
      </c>
      <c r="B33" s="205"/>
      <c r="C33" s="205"/>
      <c r="D33" s="205"/>
      <c r="E33" s="205"/>
      <c r="F33" s="205"/>
    </row>
    <row r="34" spans="1:6" x14ac:dyDescent="0.25">
      <c r="B34" s="49"/>
    </row>
    <row r="35" spans="1:6" x14ac:dyDescent="0.25"/>
    <row r="36" spans="1:6" x14ac:dyDescent="0.25"/>
    <row r="37" spans="1:6" x14ac:dyDescent="0.25"/>
    <row r="38" spans="1:6" x14ac:dyDescent="0.25"/>
    <row r="39" spans="1:6" x14ac:dyDescent="0.25"/>
    <row r="40" spans="1:6" x14ac:dyDescent="0.25"/>
    <row r="41" spans="1:6" x14ac:dyDescent="0.25"/>
    <row r="42" spans="1:6" x14ac:dyDescent="0.25"/>
    <row r="43" spans="1:6" x14ac:dyDescent="0.25"/>
    <row r="44" spans="1:6" x14ac:dyDescent="0.25"/>
    <row r="45" spans="1:6" x14ac:dyDescent="0.25"/>
    <row r="46" spans="1:6" x14ac:dyDescent="0.25"/>
    <row r="47" spans="1:6" x14ac:dyDescent="0.25"/>
    <row r="48" spans="1:6" x14ac:dyDescent="0.25"/>
    <row r="49" x14ac:dyDescent="0.25"/>
    <row r="50" x14ac:dyDescent="0.25"/>
    <row r="51" x14ac:dyDescent="0.25"/>
    <row r="52" x14ac:dyDescent="0.25"/>
    <row r="53" x14ac:dyDescent="0.25"/>
  </sheetData>
  <sheetProtection password="C68A" sheet="1" objects="1" scenarios="1" selectLockedCells="1"/>
  <mergeCells count="33">
    <mergeCell ref="B14:F14"/>
    <mergeCell ref="B15:F15"/>
    <mergeCell ref="B16:F16"/>
    <mergeCell ref="A1:F1"/>
    <mergeCell ref="B7:F7"/>
    <mergeCell ref="B8:F8"/>
    <mergeCell ref="B9:F9"/>
    <mergeCell ref="B3:F3"/>
    <mergeCell ref="B4:F4"/>
    <mergeCell ref="B5:F5"/>
    <mergeCell ref="B6:F6"/>
    <mergeCell ref="B32:F32"/>
    <mergeCell ref="B33:F33"/>
    <mergeCell ref="B2:F2"/>
    <mergeCell ref="B27:F27"/>
    <mergeCell ref="B28:F28"/>
    <mergeCell ref="B29:F29"/>
    <mergeCell ref="B30:F30"/>
    <mergeCell ref="B31:F31"/>
    <mergeCell ref="B22:F22"/>
    <mergeCell ref="B23:F23"/>
    <mergeCell ref="B10:F10"/>
    <mergeCell ref="B11:F11"/>
    <mergeCell ref="B20:F20"/>
    <mergeCell ref="B21:F21"/>
    <mergeCell ref="B12:F12"/>
    <mergeCell ref="B13:F13"/>
    <mergeCell ref="B24:F24"/>
    <mergeCell ref="B25:F25"/>
    <mergeCell ref="B26:F26"/>
    <mergeCell ref="B17:F17"/>
    <mergeCell ref="B18:F18"/>
    <mergeCell ref="B19:F19"/>
  </mergeCells>
  <phoneticPr fontId="0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showGridLines="0" view="pageLayout" topLeftCell="A10" workbookViewId="0">
      <selection activeCell="C23" sqref="C23"/>
    </sheetView>
  </sheetViews>
  <sheetFormatPr defaultColWidth="0" defaultRowHeight="13.2" zeroHeight="1" x14ac:dyDescent="0.25"/>
  <cols>
    <col min="1" max="1" width="14.88671875" customWidth="1"/>
    <col min="2" max="3" width="9.109375" customWidth="1"/>
    <col min="4" max="4" width="12.109375" customWidth="1"/>
    <col min="5" max="8" width="9.109375" customWidth="1"/>
    <col min="9" max="9" width="7" customWidth="1"/>
    <col min="10" max="10" width="7.109375" hidden="1" customWidth="1"/>
    <col min="11" max="11" width="9.109375" customWidth="1"/>
  </cols>
  <sheetData>
    <row r="1" spans="1:11" ht="24.6" x14ac:dyDescent="0.4">
      <c r="A1" s="218" t="s">
        <v>88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</row>
    <row r="2" spans="1:11" ht="22.5" customHeight="1" x14ac:dyDescent="0.25"/>
    <row r="3" spans="1:11" ht="18" customHeight="1" x14ac:dyDescent="0.25">
      <c r="A3" t="s">
        <v>89</v>
      </c>
      <c r="B3" s="212" t="str">
        <f>+'Time Record'!Q3</f>
        <v>Donna Rutledge</v>
      </c>
      <c r="C3" s="213"/>
      <c r="D3" s="213"/>
      <c r="E3" s="213"/>
      <c r="F3" s="46" t="s">
        <v>81</v>
      </c>
      <c r="G3" s="65">
        <v>41270</v>
      </c>
    </row>
    <row r="4" spans="1:11" ht="18" customHeight="1" x14ac:dyDescent="0.25">
      <c r="A4" t="s">
        <v>9</v>
      </c>
      <c r="B4" s="212" t="str">
        <f>+'Time Record'!Q4</f>
        <v>Receptionist/Secretary</v>
      </c>
      <c r="C4" s="213"/>
      <c r="D4" s="213"/>
      <c r="E4" s="213"/>
    </row>
    <row r="5" spans="1:11" ht="18" customHeight="1" x14ac:dyDescent="0.25">
      <c r="A5" t="s">
        <v>17</v>
      </c>
      <c r="B5" s="212" t="str">
        <f>+'Time Record'!Q5</f>
        <v>IDC</v>
      </c>
      <c r="C5" s="213"/>
      <c r="D5" s="213"/>
      <c r="E5" s="213"/>
      <c r="J5" s="120"/>
    </row>
    <row r="6" spans="1:11" ht="18" customHeight="1" x14ac:dyDescent="0.25">
      <c r="A6" t="s">
        <v>10</v>
      </c>
      <c r="B6" s="212" t="str">
        <f>+'Time Record'!Q6</f>
        <v>District</v>
      </c>
      <c r="C6" s="213"/>
      <c r="D6" s="213"/>
      <c r="E6" s="213"/>
      <c r="J6" s="120"/>
    </row>
    <row r="7" spans="1:11" x14ac:dyDescent="0.25">
      <c r="B7" s="15"/>
      <c r="C7" s="15"/>
      <c r="D7" s="15"/>
      <c r="E7" s="15"/>
      <c r="J7" s="120"/>
    </row>
    <row r="8" spans="1:11" x14ac:dyDescent="0.25">
      <c r="A8" s="60" t="s">
        <v>90</v>
      </c>
      <c r="B8" s="15"/>
      <c r="C8" s="15"/>
      <c r="D8" s="15"/>
      <c r="E8" s="15"/>
      <c r="J8" s="120"/>
    </row>
    <row r="9" spans="1:11" x14ac:dyDescent="0.25">
      <c r="A9" s="60" t="s">
        <v>91</v>
      </c>
      <c r="J9" s="120" t="s">
        <v>141</v>
      </c>
    </row>
    <row r="10" spans="1:11" x14ac:dyDescent="0.25">
      <c r="J10" s="120" t="s">
        <v>130</v>
      </c>
    </row>
    <row r="11" spans="1:11" x14ac:dyDescent="0.25">
      <c r="A11" s="61" t="s">
        <v>14</v>
      </c>
      <c r="J11" s="120" t="s">
        <v>131</v>
      </c>
    </row>
    <row r="12" spans="1:11" ht="17.25" customHeight="1" x14ac:dyDescent="0.25">
      <c r="A12" s="67" t="s">
        <v>1</v>
      </c>
      <c r="B12" s="67" t="s">
        <v>20</v>
      </c>
      <c r="C12" s="67" t="s">
        <v>92</v>
      </c>
      <c r="D12" s="67" t="s">
        <v>93</v>
      </c>
      <c r="E12" s="67" t="s">
        <v>94</v>
      </c>
      <c r="F12" s="211" t="s">
        <v>95</v>
      </c>
      <c r="G12" s="211"/>
      <c r="H12" s="211"/>
      <c r="I12" s="211"/>
      <c r="J12" s="121" t="str">
        <f>IF('Time Record'!B6=1,"","Compensatory")</f>
        <v/>
      </c>
    </row>
    <row r="13" spans="1:11" ht="15.75" customHeight="1" x14ac:dyDescent="0.25">
      <c r="A13" s="103" t="s">
        <v>96</v>
      </c>
      <c r="B13" s="86">
        <f>+'Time Record'!D11</f>
        <v>41267</v>
      </c>
      <c r="C13" s="157"/>
      <c r="D13" s="57"/>
      <c r="E13" s="58"/>
      <c r="F13" s="214"/>
      <c r="G13" s="215"/>
      <c r="H13" s="215"/>
      <c r="I13" s="216"/>
      <c r="J13" s="120" t="s">
        <v>132</v>
      </c>
    </row>
    <row r="14" spans="1:11" ht="15.75" customHeight="1" x14ac:dyDescent="0.25">
      <c r="A14" s="103" t="s">
        <v>97</v>
      </c>
      <c r="B14" s="86">
        <f>+'Time Record'!D12</f>
        <v>41268</v>
      </c>
      <c r="C14" s="157"/>
      <c r="D14" s="57"/>
      <c r="E14" s="58"/>
      <c r="F14" s="214"/>
      <c r="G14" s="215"/>
      <c r="H14" s="215"/>
      <c r="I14" s="216"/>
      <c r="J14" s="120" t="s">
        <v>133</v>
      </c>
    </row>
    <row r="15" spans="1:11" ht="15.75" customHeight="1" x14ac:dyDescent="0.25">
      <c r="A15" s="103" t="s">
        <v>98</v>
      </c>
      <c r="B15" s="86">
        <f>+'Time Record'!D13</f>
        <v>41269</v>
      </c>
      <c r="C15" s="157"/>
      <c r="D15" s="57"/>
      <c r="E15" s="58"/>
      <c r="F15" s="214"/>
      <c r="G15" s="215"/>
      <c r="H15" s="215"/>
      <c r="I15" s="216"/>
      <c r="J15" s="120" t="s">
        <v>134</v>
      </c>
    </row>
    <row r="16" spans="1:11" ht="15.75" customHeight="1" x14ac:dyDescent="0.25">
      <c r="A16" s="103" t="s">
        <v>99</v>
      </c>
      <c r="B16" s="86">
        <f>+'Time Record'!D14</f>
        <v>41270</v>
      </c>
      <c r="C16" s="157"/>
      <c r="D16" s="57"/>
      <c r="E16" s="58"/>
      <c r="F16" s="214"/>
      <c r="G16" s="215"/>
      <c r="H16" s="215"/>
      <c r="I16" s="216"/>
      <c r="J16" s="120" t="s">
        <v>135</v>
      </c>
    </row>
    <row r="17" spans="1:10" ht="15.75" customHeight="1" x14ac:dyDescent="0.25">
      <c r="A17" s="103" t="s">
        <v>100</v>
      </c>
      <c r="B17" s="86">
        <f>+'Time Record'!D15</f>
        <v>41271</v>
      </c>
      <c r="C17" s="157"/>
      <c r="D17" s="57"/>
      <c r="E17" s="58"/>
      <c r="F17" s="214"/>
      <c r="G17" s="215"/>
      <c r="H17" s="215"/>
      <c r="I17" s="216"/>
      <c r="J17" s="122" t="s">
        <v>139</v>
      </c>
    </row>
    <row r="18" spans="1:10" ht="18" customHeight="1" x14ac:dyDescent="0.25">
      <c r="A18" s="104" t="s">
        <v>15</v>
      </c>
      <c r="B18" s="104"/>
      <c r="C18" s="66"/>
      <c r="D18" s="66"/>
      <c r="E18" s="66"/>
      <c r="F18" s="66"/>
      <c r="G18" s="66"/>
      <c r="H18" s="66"/>
      <c r="I18" s="66"/>
      <c r="J18" s="121" t="s">
        <v>136</v>
      </c>
    </row>
    <row r="19" spans="1:10" ht="15.75" customHeight="1" x14ac:dyDescent="0.25">
      <c r="A19" s="105" t="s">
        <v>1</v>
      </c>
      <c r="B19" s="105" t="s">
        <v>20</v>
      </c>
      <c r="C19" s="67" t="s">
        <v>92</v>
      </c>
      <c r="D19" s="67" t="s">
        <v>93</v>
      </c>
      <c r="E19" s="67" t="s">
        <v>94</v>
      </c>
      <c r="F19" s="211" t="s">
        <v>95</v>
      </c>
      <c r="G19" s="211"/>
      <c r="H19" s="211"/>
      <c r="I19" s="211"/>
      <c r="J19" s="123" t="s">
        <v>142</v>
      </c>
    </row>
    <row r="20" spans="1:10" ht="15.75" customHeight="1" x14ac:dyDescent="0.25">
      <c r="A20" s="103" t="s">
        <v>96</v>
      </c>
      <c r="B20" s="86">
        <f>+'Time Record'!D23</f>
        <v>41274</v>
      </c>
      <c r="C20" s="157">
        <v>8</v>
      </c>
      <c r="D20" s="57" t="s">
        <v>141</v>
      </c>
      <c r="E20" s="58"/>
      <c r="F20" s="217"/>
      <c r="G20" s="215"/>
      <c r="H20" s="215"/>
      <c r="I20" s="216"/>
      <c r="J20" s="122" t="s">
        <v>138</v>
      </c>
    </row>
    <row r="21" spans="1:10" ht="15.75" customHeight="1" x14ac:dyDescent="0.25">
      <c r="A21" s="103" t="s">
        <v>97</v>
      </c>
      <c r="B21" s="86">
        <f>+'Time Record'!D24</f>
        <v>41275</v>
      </c>
      <c r="C21" s="157">
        <v>8</v>
      </c>
      <c r="D21" s="57" t="s">
        <v>141</v>
      </c>
      <c r="E21" s="58"/>
      <c r="F21" s="214"/>
      <c r="G21" s="215"/>
      <c r="H21" s="215"/>
      <c r="I21" s="216"/>
      <c r="J21" s="120"/>
    </row>
    <row r="22" spans="1:10" ht="15.75" customHeight="1" x14ac:dyDescent="0.25">
      <c r="A22" s="103" t="s">
        <v>98</v>
      </c>
      <c r="B22" s="86">
        <f>+'Time Record'!D25</f>
        <v>41276</v>
      </c>
      <c r="C22" s="157">
        <v>6</v>
      </c>
      <c r="D22" s="158" t="s">
        <v>130</v>
      </c>
      <c r="E22" s="58"/>
      <c r="F22" s="217"/>
      <c r="G22" s="215"/>
      <c r="H22" s="215"/>
      <c r="I22" s="216"/>
      <c r="J22" s="120"/>
    </row>
    <row r="23" spans="1:10" ht="15.75" customHeight="1" x14ac:dyDescent="0.25">
      <c r="A23" s="103" t="s">
        <v>99</v>
      </c>
      <c r="B23" s="86">
        <f>+'Time Record'!D26</f>
        <v>41277</v>
      </c>
      <c r="C23" s="157"/>
      <c r="D23" s="158"/>
      <c r="E23" s="58"/>
      <c r="F23" s="217"/>
      <c r="G23" s="215"/>
      <c r="H23" s="215"/>
      <c r="I23" s="216"/>
      <c r="J23" s="120"/>
    </row>
    <row r="24" spans="1:10" ht="15.75" customHeight="1" x14ac:dyDescent="0.25">
      <c r="A24" s="103" t="s">
        <v>100</v>
      </c>
      <c r="B24" s="86">
        <f>+'Time Record'!D27</f>
        <v>41278</v>
      </c>
      <c r="C24" s="157">
        <v>0</v>
      </c>
      <c r="D24" s="158" t="s">
        <v>145</v>
      </c>
      <c r="E24" s="58"/>
      <c r="F24" s="217"/>
      <c r="G24" s="215"/>
      <c r="H24" s="215"/>
      <c r="I24" s="216"/>
      <c r="J24" s="120"/>
    </row>
    <row r="25" spans="1:10" x14ac:dyDescent="0.25"/>
    <row r="26" spans="1:10" ht="15" customHeight="1" x14ac:dyDescent="0.25">
      <c r="A26" s="224" t="s">
        <v>137</v>
      </c>
      <c r="B26" s="225"/>
      <c r="C26" s="225"/>
      <c r="D26" s="225"/>
      <c r="E26" s="225"/>
      <c r="F26" s="225"/>
      <c r="G26" s="225"/>
      <c r="H26" s="225"/>
      <c r="I26" s="225"/>
    </row>
    <row r="27" spans="1:10" x14ac:dyDescent="0.25"/>
    <row r="28" spans="1:10" x14ac:dyDescent="0.25">
      <c r="A28" s="62" t="s">
        <v>101</v>
      </c>
    </row>
    <row r="29" spans="1:10" x14ac:dyDescent="0.25">
      <c r="A29" s="62"/>
    </row>
    <row r="30" spans="1:10" x14ac:dyDescent="0.25"/>
    <row r="31" spans="1:10" x14ac:dyDescent="0.25">
      <c r="A31" s="221"/>
      <c r="B31" s="221"/>
      <c r="C31" s="221"/>
      <c r="D31" s="221"/>
      <c r="F31" s="223"/>
      <c r="G31" s="223"/>
    </row>
    <row r="32" spans="1:10" x14ac:dyDescent="0.25">
      <c r="A32" s="46" t="s">
        <v>83</v>
      </c>
      <c r="F32" s="46" t="s">
        <v>20</v>
      </c>
    </row>
    <row r="33" spans="1:9" x14ac:dyDescent="0.25"/>
    <row r="34" spans="1:9" x14ac:dyDescent="0.25">
      <c r="A34" s="220" t="s">
        <v>82</v>
      </c>
      <c r="B34" s="220"/>
      <c r="C34" s="220"/>
      <c r="D34" s="220"/>
      <c r="E34" s="220"/>
      <c r="F34" s="220"/>
      <c r="G34" s="220"/>
      <c r="H34" s="220"/>
      <c r="I34" s="220"/>
    </row>
    <row r="35" spans="1:9" x14ac:dyDescent="0.25"/>
    <row r="36" spans="1:9" x14ac:dyDescent="0.25">
      <c r="A36" s="221"/>
      <c r="B36" s="221"/>
      <c r="C36" s="221"/>
      <c r="D36" s="221"/>
      <c r="F36" s="222"/>
      <c r="G36" s="222"/>
    </row>
    <row r="37" spans="1:9" x14ac:dyDescent="0.25">
      <c r="A37" s="46" t="s">
        <v>102</v>
      </c>
      <c r="F37" s="46" t="s">
        <v>20</v>
      </c>
    </row>
    <row r="38" spans="1:9" x14ac:dyDescent="0.25"/>
    <row r="39" spans="1:9" x14ac:dyDescent="0.25">
      <c r="A39" s="63"/>
      <c r="B39" s="63"/>
      <c r="C39" s="63"/>
      <c r="D39" s="63"/>
      <c r="F39" s="222"/>
      <c r="G39" s="222"/>
    </row>
    <row r="40" spans="1:9" x14ac:dyDescent="0.25">
      <c r="A40" s="46" t="s">
        <v>103</v>
      </c>
      <c r="F40" s="46" t="s">
        <v>20</v>
      </c>
    </row>
    <row r="41" spans="1:9" x14ac:dyDescent="0.25"/>
    <row r="42" spans="1:9" x14ac:dyDescent="0.25">
      <c r="A42" s="221"/>
      <c r="B42" s="221"/>
      <c r="C42" s="221"/>
      <c r="D42" s="221"/>
      <c r="F42" s="222"/>
      <c r="G42" s="222"/>
    </row>
    <row r="43" spans="1:9" x14ac:dyDescent="0.25">
      <c r="A43" s="219" t="s">
        <v>104</v>
      </c>
      <c r="B43" s="219"/>
      <c r="F43" s="46" t="s">
        <v>20</v>
      </c>
    </row>
    <row r="44" spans="1:9" x14ac:dyDescent="0.25"/>
    <row r="45" spans="1:9" x14ac:dyDescent="0.25"/>
    <row r="46" spans="1:9" x14ac:dyDescent="0.25"/>
    <row r="47" spans="1:9" x14ac:dyDescent="0.25"/>
    <row r="48" spans="1:9" x14ac:dyDescent="0.25"/>
    <row r="49" spans="9:9" x14ac:dyDescent="0.25"/>
    <row r="50" spans="9:9" x14ac:dyDescent="0.25"/>
    <row r="51" spans="9:9" x14ac:dyDescent="0.25">
      <c r="I51" s="64" t="s">
        <v>33</v>
      </c>
    </row>
    <row r="52" spans="9:9" hidden="1" x14ac:dyDescent="0.25"/>
    <row r="53" spans="9:9" hidden="1" x14ac:dyDescent="0.25"/>
    <row r="54" spans="9:9" hidden="1" x14ac:dyDescent="0.25"/>
    <row r="55" spans="9:9" hidden="1" x14ac:dyDescent="0.25"/>
    <row r="56" spans="9:9" hidden="1" x14ac:dyDescent="0.25"/>
    <row r="57" spans="9:9" hidden="1" x14ac:dyDescent="0.25"/>
    <row r="58" spans="9:9" hidden="1" x14ac:dyDescent="0.25"/>
    <row r="59" spans="9:9" hidden="1" x14ac:dyDescent="0.25"/>
    <row r="60" spans="9:9" hidden="1" x14ac:dyDescent="0.25"/>
    <row r="61" spans="9:9" hidden="1" x14ac:dyDescent="0.25"/>
    <row r="62" spans="9:9" hidden="1" x14ac:dyDescent="0.25"/>
    <row r="63" spans="9:9" hidden="1" x14ac:dyDescent="0.25"/>
    <row r="64" spans="9:9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</sheetData>
  <sheetProtection password="C68A" sheet="1" objects="1" scenarios="1" selectLockedCells="1"/>
  <mergeCells count="27">
    <mergeCell ref="A1:K1"/>
    <mergeCell ref="A43:B43"/>
    <mergeCell ref="A34:I34"/>
    <mergeCell ref="A31:D31"/>
    <mergeCell ref="A36:D36"/>
    <mergeCell ref="A42:D42"/>
    <mergeCell ref="F39:G39"/>
    <mergeCell ref="F36:G36"/>
    <mergeCell ref="F42:G42"/>
    <mergeCell ref="F31:G31"/>
    <mergeCell ref="A26:I26"/>
    <mergeCell ref="F23:I23"/>
    <mergeCell ref="F24:I24"/>
    <mergeCell ref="F13:I13"/>
    <mergeCell ref="F14:I14"/>
    <mergeCell ref="F15:I15"/>
    <mergeCell ref="F16:I16"/>
    <mergeCell ref="F17:I17"/>
    <mergeCell ref="F20:I20"/>
    <mergeCell ref="F21:I21"/>
    <mergeCell ref="F22:I22"/>
    <mergeCell ref="F19:I19"/>
    <mergeCell ref="F12:I12"/>
    <mergeCell ref="B3:E3"/>
    <mergeCell ref="B4:E4"/>
    <mergeCell ref="B5:E5"/>
    <mergeCell ref="B6:E6"/>
  </mergeCells>
  <phoneticPr fontId="0" type="noConversion"/>
  <dataValidations count="1">
    <dataValidation type="list" allowBlank="1" showInputMessage="1" showErrorMessage="1" sqref="D13:D17 D20:D24">
      <formula1>$J$8:$J$20</formula1>
    </dataValidation>
  </dataValidations>
  <pageMargins left="0.45" right="0.45" top="0.5" bottom="0.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workbookViewId="0">
      <selection activeCell="G21" sqref="G21:H21"/>
    </sheetView>
  </sheetViews>
  <sheetFormatPr defaultColWidth="0" defaultRowHeight="13.2" zeroHeight="1" x14ac:dyDescent="0.25"/>
  <cols>
    <col min="1" max="3" width="9.109375" customWidth="1"/>
    <col min="4" max="4" width="9.6640625" customWidth="1"/>
    <col min="5" max="7" width="9.109375" customWidth="1"/>
    <col min="8" max="8" width="10.109375" bestFit="1" customWidth="1"/>
    <col min="9" max="9" width="9.109375" customWidth="1"/>
    <col min="10" max="10" width="15.33203125" customWidth="1"/>
    <col min="11" max="11" width="9.109375" customWidth="1"/>
    <col min="12" max="12" width="10.109375" bestFit="1" customWidth="1"/>
    <col min="13" max="13" width="11.109375" customWidth="1"/>
  </cols>
  <sheetData>
    <row r="1" spans="1:14" ht="24.6" x14ac:dyDescent="0.4">
      <c r="A1" s="239" t="s">
        <v>106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152"/>
    </row>
    <row r="2" spans="1:14" x14ac:dyDescent="0.25"/>
    <row r="3" spans="1:14" x14ac:dyDescent="0.25">
      <c r="A3" t="s">
        <v>89</v>
      </c>
      <c r="B3" s="242"/>
      <c r="C3" s="209"/>
      <c r="D3" s="209"/>
      <c r="F3" s="46" t="s">
        <v>108</v>
      </c>
      <c r="G3" s="241"/>
      <c r="H3" s="222"/>
      <c r="K3" s="46" t="s">
        <v>81</v>
      </c>
      <c r="L3" s="79"/>
    </row>
    <row r="4" spans="1:14" x14ac:dyDescent="0.25">
      <c r="A4" t="s">
        <v>9</v>
      </c>
      <c r="B4" s="210"/>
      <c r="C4" s="205"/>
      <c r="D4" s="205"/>
    </row>
    <row r="5" spans="1:14" x14ac:dyDescent="0.25">
      <c r="A5" t="s">
        <v>17</v>
      </c>
      <c r="B5" s="210"/>
      <c r="C5" s="205"/>
      <c r="D5" s="205"/>
      <c r="F5" s="46" t="s">
        <v>109</v>
      </c>
      <c r="G5" s="241"/>
      <c r="H5" s="222"/>
    </row>
    <row r="6" spans="1:14" x14ac:dyDescent="0.25">
      <c r="A6" s="46" t="s">
        <v>107</v>
      </c>
      <c r="B6" s="240"/>
      <c r="C6" s="240"/>
      <c r="D6" s="240"/>
    </row>
    <row r="7" spans="1:14" x14ac:dyDescent="0.25">
      <c r="A7" t="s">
        <v>10</v>
      </c>
      <c r="B7" s="210"/>
      <c r="C7" s="205"/>
      <c r="D7" s="205"/>
    </row>
    <row r="8" spans="1:14" x14ac:dyDescent="0.25"/>
    <row r="9" spans="1:14" x14ac:dyDescent="0.25"/>
    <row r="10" spans="1:14" ht="16.5" customHeight="1" x14ac:dyDescent="0.25">
      <c r="A10" s="233" t="s">
        <v>20</v>
      </c>
      <c r="B10" s="234" t="s">
        <v>110</v>
      </c>
      <c r="C10" s="233" t="s">
        <v>111</v>
      </c>
      <c r="D10" s="233"/>
      <c r="E10" s="233"/>
      <c r="F10" s="233"/>
      <c r="G10" s="233"/>
      <c r="H10" s="233"/>
      <c r="I10" s="235" t="s">
        <v>115</v>
      </c>
      <c r="J10" s="236"/>
      <c r="K10" s="233" t="s">
        <v>116</v>
      </c>
      <c r="L10" s="233"/>
      <c r="M10" s="233" t="s">
        <v>117</v>
      </c>
    </row>
    <row r="11" spans="1:14" ht="15.75" customHeight="1" x14ac:dyDescent="0.25">
      <c r="A11" s="233"/>
      <c r="B11" s="234"/>
      <c r="C11" s="233" t="s">
        <v>112</v>
      </c>
      <c r="D11" s="233"/>
      <c r="E11" s="233" t="s">
        <v>113</v>
      </c>
      <c r="F11" s="233"/>
      <c r="G11" s="233" t="s">
        <v>114</v>
      </c>
      <c r="H11" s="233"/>
      <c r="I11" s="237"/>
      <c r="J11" s="238"/>
      <c r="K11" s="73" t="s">
        <v>112</v>
      </c>
      <c r="L11" s="73" t="s">
        <v>114</v>
      </c>
      <c r="M11" s="233"/>
    </row>
    <row r="12" spans="1:14" x14ac:dyDescent="0.25">
      <c r="A12" s="56"/>
      <c r="B12" s="57"/>
      <c r="C12" s="232"/>
      <c r="D12" s="231"/>
      <c r="E12" s="232"/>
      <c r="F12" s="231"/>
      <c r="G12" s="232"/>
      <c r="H12" s="231"/>
      <c r="I12" s="232"/>
      <c r="J12" s="231"/>
      <c r="K12" s="58"/>
      <c r="L12" s="58"/>
      <c r="M12" s="76">
        <f>SUM(L12-K12)</f>
        <v>0</v>
      </c>
    </row>
    <row r="13" spans="1:14" x14ac:dyDescent="0.25">
      <c r="A13" s="56"/>
      <c r="B13" s="57"/>
      <c r="C13" s="232"/>
      <c r="D13" s="231"/>
      <c r="E13" s="232"/>
      <c r="F13" s="231"/>
      <c r="G13" s="232"/>
      <c r="H13" s="231"/>
      <c r="I13" s="232"/>
      <c r="J13" s="231"/>
      <c r="K13" s="58"/>
      <c r="L13" s="58"/>
      <c r="M13" s="76">
        <f t="shared" ref="M13:M26" si="0">SUM(L13-K13)</f>
        <v>0</v>
      </c>
    </row>
    <row r="14" spans="1:14" x14ac:dyDescent="0.25">
      <c r="A14" s="56"/>
      <c r="B14" s="57"/>
      <c r="C14" s="232"/>
      <c r="D14" s="231"/>
      <c r="E14" s="232"/>
      <c r="F14" s="231"/>
      <c r="G14" s="232"/>
      <c r="H14" s="231"/>
      <c r="I14" s="232"/>
      <c r="J14" s="231"/>
      <c r="K14" s="58"/>
      <c r="L14" s="58"/>
      <c r="M14" s="76">
        <f t="shared" si="0"/>
        <v>0</v>
      </c>
    </row>
    <row r="15" spans="1:14" x14ac:dyDescent="0.25">
      <c r="A15" s="56"/>
      <c r="B15" s="57"/>
      <c r="C15" s="231"/>
      <c r="D15" s="231"/>
      <c r="E15" s="231"/>
      <c r="F15" s="231"/>
      <c r="G15" s="231"/>
      <c r="H15" s="231"/>
      <c r="I15" s="231"/>
      <c r="J15" s="231"/>
      <c r="K15" s="58"/>
      <c r="L15" s="58"/>
      <c r="M15" s="76">
        <f t="shared" si="0"/>
        <v>0</v>
      </c>
    </row>
    <row r="16" spans="1:14" x14ac:dyDescent="0.25">
      <c r="A16" s="56"/>
      <c r="B16" s="57"/>
      <c r="C16" s="231"/>
      <c r="D16" s="231"/>
      <c r="E16" s="231"/>
      <c r="F16" s="231"/>
      <c r="G16" s="231"/>
      <c r="H16" s="231"/>
      <c r="I16" s="231"/>
      <c r="J16" s="231"/>
      <c r="K16" s="58"/>
      <c r="L16" s="58"/>
      <c r="M16" s="76">
        <f t="shared" si="0"/>
        <v>0</v>
      </c>
    </row>
    <row r="17" spans="1:13" x14ac:dyDescent="0.25">
      <c r="A17" s="56"/>
      <c r="B17" s="57"/>
      <c r="C17" s="231"/>
      <c r="D17" s="231"/>
      <c r="E17" s="231"/>
      <c r="F17" s="231"/>
      <c r="G17" s="231"/>
      <c r="H17" s="231"/>
      <c r="I17" s="231"/>
      <c r="J17" s="231"/>
      <c r="K17" s="58"/>
      <c r="L17" s="58"/>
      <c r="M17" s="76">
        <f t="shared" si="0"/>
        <v>0</v>
      </c>
    </row>
    <row r="18" spans="1:13" x14ac:dyDescent="0.25">
      <c r="A18" s="56"/>
      <c r="B18" s="57"/>
      <c r="C18" s="231"/>
      <c r="D18" s="231"/>
      <c r="E18" s="231"/>
      <c r="F18" s="231"/>
      <c r="G18" s="231"/>
      <c r="H18" s="231"/>
      <c r="I18" s="231"/>
      <c r="J18" s="231"/>
      <c r="K18" s="58"/>
      <c r="L18" s="58"/>
      <c r="M18" s="76">
        <f t="shared" si="0"/>
        <v>0</v>
      </c>
    </row>
    <row r="19" spans="1:13" x14ac:dyDescent="0.25">
      <c r="A19" s="56"/>
      <c r="B19" s="57"/>
      <c r="C19" s="231"/>
      <c r="D19" s="231"/>
      <c r="E19" s="231"/>
      <c r="F19" s="231"/>
      <c r="G19" s="231"/>
      <c r="H19" s="231"/>
      <c r="I19" s="231"/>
      <c r="J19" s="231"/>
      <c r="K19" s="58"/>
      <c r="L19" s="58"/>
      <c r="M19" s="76">
        <f t="shared" si="0"/>
        <v>0</v>
      </c>
    </row>
    <row r="20" spans="1:13" x14ac:dyDescent="0.25">
      <c r="A20" s="56"/>
      <c r="B20" s="57"/>
      <c r="C20" s="231"/>
      <c r="D20" s="231"/>
      <c r="E20" s="231"/>
      <c r="F20" s="231"/>
      <c r="G20" s="231"/>
      <c r="H20" s="231"/>
      <c r="I20" s="231"/>
      <c r="J20" s="231"/>
      <c r="K20" s="58"/>
      <c r="L20" s="58"/>
      <c r="M20" s="76">
        <f t="shared" si="0"/>
        <v>0</v>
      </c>
    </row>
    <row r="21" spans="1:13" x14ac:dyDescent="0.25">
      <c r="A21" s="56"/>
      <c r="B21" s="57"/>
      <c r="C21" s="231"/>
      <c r="D21" s="231"/>
      <c r="E21" s="231"/>
      <c r="F21" s="231"/>
      <c r="G21" s="231"/>
      <c r="H21" s="231"/>
      <c r="I21" s="231"/>
      <c r="J21" s="231"/>
      <c r="K21" s="58"/>
      <c r="L21" s="58"/>
      <c r="M21" s="76">
        <f t="shared" si="0"/>
        <v>0</v>
      </c>
    </row>
    <row r="22" spans="1:13" x14ac:dyDescent="0.25">
      <c r="A22" s="56"/>
      <c r="B22" s="57"/>
      <c r="C22" s="231"/>
      <c r="D22" s="231"/>
      <c r="E22" s="231"/>
      <c r="F22" s="231"/>
      <c r="G22" s="231"/>
      <c r="H22" s="231"/>
      <c r="I22" s="231"/>
      <c r="J22" s="231"/>
      <c r="K22" s="58"/>
      <c r="L22" s="58"/>
      <c r="M22" s="76">
        <f t="shared" si="0"/>
        <v>0</v>
      </c>
    </row>
    <row r="23" spans="1:13" x14ac:dyDescent="0.25">
      <c r="A23" s="56"/>
      <c r="B23" s="57"/>
      <c r="C23" s="231"/>
      <c r="D23" s="231"/>
      <c r="E23" s="231"/>
      <c r="F23" s="231"/>
      <c r="G23" s="231"/>
      <c r="H23" s="231"/>
      <c r="I23" s="231"/>
      <c r="J23" s="231"/>
      <c r="K23" s="58"/>
      <c r="L23" s="58"/>
      <c r="M23" s="76">
        <f t="shared" si="0"/>
        <v>0</v>
      </c>
    </row>
    <row r="24" spans="1:13" x14ac:dyDescent="0.25">
      <c r="A24" s="56"/>
      <c r="B24" s="57"/>
      <c r="C24" s="231"/>
      <c r="D24" s="231"/>
      <c r="E24" s="231"/>
      <c r="F24" s="231"/>
      <c r="G24" s="231"/>
      <c r="H24" s="231"/>
      <c r="I24" s="231"/>
      <c r="J24" s="231"/>
      <c r="K24" s="58"/>
      <c r="L24" s="58"/>
      <c r="M24" s="76">
        <f t="shared" si="0"/>
        <v>0</v>
      </c>
    </row>
    <row r="25" spans="1:13" x14ac:dyDescent="0.25">
      <c r="A25" s="56"/>
      <c r="B25" s="57"/>
      <c r="C25" s="231"/>
      <c r="D25" s="231"/>
      <c r="E25" s="231"/>
      <c r="F25" s="231"/>
      <c r="G25" s="231"/>
      <c r="H25" s="231"/>
      <c r="I25" s="231"/>
      <c r="J25" s="231"/>
      <c r="K25" s="58"/>
      <c r="L25" s="58"/>
      <c r="M25" s="76">
        <f t="shared" si="0"/>
        <v>0</v>
      </c>
    </row>
    <row r="26" spans="1:13" x14ac:dyDescent="0.25">
      <c r="A26" s="56"/>
      <c r="B26" s="57"/>
      <c r="C26" s="231"/>
      <c r="D26" s="231"/>
      <c r="E26" s="231"/>
      <c r="F26" s="231"/>
      <c r="G26" s="231"/>
      <c r="H26" s="231"/>
      <c r="I26" s="231"/>
      <c r="J26" s="231"/>
      <c r="K26" s="58"/>
      <c r="L26" s="58"/>
      <c r="M26" s="76">
        <f t="shared" si="0"/>
        <v>0</v>
      </c>
    </row>
    <row r="27" spans="1:13" x14ac:dyDescent="0.25">
      <c r="K27" s="219" t="s">
        <v>117</v>
      </c>
      <c r="L27" s="228"/>
      <c r="M27" s="76">
        <f>SUM(M12:M26)</f>
        <v>0</v>
      </c>
    </row>
    <row r="28" spans="1:13" x14ac:dyDescent="0.25">
      <c r="A28" s="226" t="s">
        <v>124</v>
      </c>
      <c r="B28" s="227"/>
      <c r="C28" s="227"/>
      <c r="D28" s="227"/>
      <c r="E28" s="227"/>
      <c r="F28" s="227"/>
      <c r="G28" s="227"/>
      <c r="H28" s="227"/>
      <c r="I28" s="227"/>
      <c r="K28" s="229" t="s">
        <v>118</v>
      </c>
      <c r="L28" s="230"/>
      <c r="M28" s="77">
        <f>SUM(M27*0.5)</f>
        <v>0</v>
      </c>
    </row>
    <row r="29" spans="1:13" x14ac:dyDescent="0.25">
      <c r="A29" s="227"/>
      <c r="B29" s="227"/>
      <c r="C29" s="227"/>
      <c r="D29" s="227"/>
      <c r="E29" s="227"/>
      <c r="F29" s="227"/>
      <c r="G29" s="227"/>
      <c r="H29" s="227"/>
      <c r="I29" s="227"/>
      <c r="K29" s="229" t="s">
        <v>119</v>
      </c>
      <c r="L29" s="230"/>
      <c r="M29" s="74"/>
    </row>
    <row r="30" spans="1:13" x14ac:dyDescent="0.25">
      <c r="A30" s="75"/>
      <c r="B30" s="75"/>
      <c r="C30" s="75"/>
      <c r="D30" s="75"/>
      <c r="E30" s="75"/>
      <c r="F30" s="75"/>
      <c r="G30" s="75"/>
      <c r="H30" s="75"/>
      <c r="I30" s="75"/>
      <c r="K30" s="72"/>
      <c r="L30" s="71"/>
      <c r="M30" s="74"/>
    </row>
    <row r="31" spans="1:13" x14ac:dyDescent="0.25">
      <c r="K31" s="229" t="s">
        <v>20</v>
      </c>
      <c r="L31" s="230"/>
      <c r="M31" s="74"/>
    </row>
    <row r="32" spans="1:13" x14ac:dyDescent="0.25">
      <c r="A32" s="221"/>
      <c r="B32" s="221"/>
      <c r="C32" s="221"/>
      <c r="D32" s="221"/>
      <c r="E32" s="221"/>
      <c r="F32" s="221"/>
      <c r="H32" s="79">
        <v>40870</v>
      </c>
      <c r="K32" s="229" t="s">
        <v>120</v>
      </c>
      <c r="L32" s="230"/>
      <c r="M32" s="74"/>
    </row>
    <row r="33" spans="1:13" x14ac:dyDescent="0.25">
      <c r="A33" s="46" t="s">
        <v>121</v>
      </c>
      <c r="H33" s="46" t="s">
        <v>20</v>
      </c>
    </row>
    <row r="34" spans="1:13" x14ac:dyDescent="0.25"/>
    <row r="35" spans="1:13" x14ac:dyDescent="0.25">
      <c r="J35" s="227" t="s">
        <v>125</v>
      </c>
      <c r="K35" s="227"/>
      <c r="L35" s="227"/>
      <c r="M35" s="227"/>
    </row>
    <row r="36" spans="1:13" x14ac:dyDescent="0.25">
      <c r="A36" s="221"/>
      <c r="B36" s="221"/>
      <c r="C36" s="221"/>
      <c r="D36" s="221"/>
      <c r="E36" s="221"/>
      <c r="F36" s="221"/>
      <c r="H36" s="79">
        <v>40870</v>
      </c>
      <c r="J36" s="227"/>
      <c r="K36" s="227"/>
      <c r="L36" s="227"/>
      <c r="M36" s="227"/>
    </row>
    <row r="37" spans="1:13" x14ac:dyDescent="0.25">
      <c r="A37" s="46" t="s">
        <v>122</v>
      </c>
      <c r="H37" s="46" t="s">
        <v>20</v>
      </c>
      <c r="J37" s="227"/>
      <c r="K37" s="227"/>
      <c r="L37" s="227"/>
      <c r="M37" s="227"/>
    </row>
    <row r="38" spans="1:13" x14ac:dyDescent="0.25"/>
    <row r="39" spans="1:13" x14ac:dyDescent="0.25"/>
    <row r="40" spans="1:13" x14ac:dyDescent="0.25">
      <c r="A40" s="70"/>
      <c r="B40" s="70"/>
      <c r="C40" s="70"/>
      <c r="D40" s="70"/>
      <c r="E40" s="70"/>
      <c r="F40" s="70"/>
      <c r="H40" s="78"/>
    </row>
    <row r="41" spans="1:13" x14ac:dyDescent="0.25">
      <c r="A41" s="46" t="s">
        <v>123</v>
      </c>
      <c r="H41" s="46" t="s">
        <v>20</v>
      </c>
    </row>
    <row r="42" spans="1:13" x14ac:dyDescent="0.25"/>
    <row r="43" spans="1:13" x14ac:dyDescent="0.25"/>
  </sheetData>
  <sheetProtection password="C68A" sheet="1" objects="1" scenarios="1" selectLockedCells="1"/>
  <mergeCells count="86">
    <mergeCell ref="A1:M1"/>
    <mergeCell ref="B7:D7"/>
    <mergeCell ref="B6:D6"/>
    <mergeCell ref="G3:H3"/>
    <mergeCell ref="G5:H5"/>
    <mergeCell ref="B3:D3"/>
    <mergeCell ref="B4:D4"/>
    <mergeCell ref="B5:D5"/>
    <mergeCell ref="K10:L10"/>
    <mergeCell ref="A10:A11"/>
    <mergeCell ref="M10:M11"/>
    <mergeCell ref="B10:B11"/>
    <mergeCell ref="I10:J11"/>
    <mergeCell ref="E11:F11"/>
    <mergeCell ref="C11:D11"/>
    <mergeCell ref="G11:H11"/>
    <mergeCell ref="C10:H10"/>
    <mergeCell ref="C12:D12"/>
    <mergeCell ref="C13:D13"/>
    <mergeCell ref="C14:D14"/>
    <mergeCell ref="C15:D15"/>
    <mergeCell ref="E21:F21"/>
    <mergeCell ref="E17:F17"/>
    <mergeCell ref="C17:D17"/>
    <mergeCell ref="C16:D16"/>
    <mergeCell ref="E12:F12"/>
    <mergeCell ref="E13:F13"/>
    <mergeCell ref="E14:F14"/>
    <mergeCell ref="E15:F15"/>
    <mergeCell ref="E16:F16"/>
    <mergeCell ref="E22:F22"/>
    <mergeCell ref="C18:D18"/>
    <mergeCell ref="C19:D19"/>
    <mergeCell ref="C20:D20"/>
    <mergeCell ref="C21:D21"/>
    <mergeCell ref="C22:D22"/>
    <mergeCell ref="E20:F20"/>
    <mergeCell ref="E18:F18"/>
    <mergeCell ref="E19:F19"/>
    <mergeCell ref="G16:H16"/>
    <mergeCell ref="I12:J12"/>
    <mergeCell ref="I13:J13"/>
    <mergeCell ref="I14:J14"/>
    <mergeCell ref="I15:J15"/>
    <mergeCell ref="I16:J16"/>
    <mergeCell ref="G12:H12"/>
    <mergeCell ref="G13:H13"/>
    <mergeCell ref="G14:H14"/>
    <mergeCell ref="G15:H15"/>
    <mergeCell ref="I22:J22"/>
    <mergeCell ref="G18:H18"/>
    <mergeCell ref="G19:H19"/>
    <mergeCell ref="G20:H20"/>
    <mergeCell ref="G21:H21"/>
    <mergeCell ref="G22:H22"/>
    <mergeCell ref="G17:H17"/>
    <mergeCell ref="I21:J21"/>
    <mergeCell ref="I17:J17"/>
    <mergeCell ref="I18:J18"/>
    <mergeCell ref="I19:J19"/>
    <mergeCell ref="I20:J20"/>
    <mergeCell ref="C24:D24"/>
    <mergeCell ref="C25:D25"/>
    <mergeCell ref="C26:D26"/>
    <mergeCell ref="E23:F23"/>
    <mergeCell ref="E24:F24"/>
    <mergeCell ref="E25:F25"/>
    <mergeCell ref="E26:F26"/>
    <mergeCell ref="C23:D23"/>
    <mergeCell ref="G24:H24"/>
    <mergeCell ref="G25:H25"/>
    <mergeCell ref="G26:H26"/>
    <mergeCell ref="I23:J23"/>
    <mergeCell ref="I24:J24"/>
    <mergeCell ref="I25:J25"/>
    <mergeCell ref="I26:J26"/>
    <mergeCell ref="G23:H23"/>
    <mergeCell ref="A28:I29"/>
    <mergeCell ref="J35:M37"/>
    <mergeCell ref="K27:L27"/>
    <mergeCell ref="K28:L28"/>
    <mergeCell ref="K29:L29"/>
    <mergeCell ref="K31:L31"/>
    <mergeCell ref="K32:L32"/>
    <mergeCell ref="A32:F32"/>
    <mergeCell ref="A36:F36"/>
  </mergeCells>
  <phoneticPr fontId="0" type="noConversion"/>
  <pageMargins left="0.2" right="0.2" top="0.5" bottom="0.2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/>
  </sheetViews>
  <sheetFormatPr defaultRowHeight="13.2" x14ac:dyDescent="0.25"/>
  <cols>
    <col min="1" max="2" width="10.109375" bestFit="1" customWidth="1"/>
  </cols>
  <sheetData>
    <row r="1" spans="1:2" ht="22.8" x14ac:dyDescent="0.4">
      <c r="A1" s="68" t="s">
        <v>105</v>
      </c>
    </row>
    <row r="2" spans="1:2" ht="22.8" x14ac:dyDescent="0.4">
      <c r="A2" s="68"/>
    </row>
    <row r="3" spans="1:2" x14ac:dyDescent="0.25">
      <c r="A3" s="46" t="s">
        <v>76</v>
      </c>
    </row>
    <row r="5" spans="1:2" x14ac:dyDescent="0.25">
      <c r="A5" s="46" t="s">
        <v>79</v>
      </c>
      <c r="B5" s="46"/>
    </row>
    <row r="6" spans="1:2" x14ac:dyDescent="0.25">
      <c r="A6" s="50">
        <v>0.33333333333333331</v>
      </c>
      <c r="B6" s="50">
        <v>0.70833333333333337</v>
      </c>
    </row>
    <row r="7" spans="1:2" x14ac:dyDescent="0.25">
      <c r="A7" s="50"/>
      <c r="B7" s="50"/>
    </row>
    <row r="8" spans="1:2" x14ac:dyDescent="0.25">
      <c r="A8" s="46" t="s">
        <v>78</v>
      </c>
    </row>
    <row r="9" spans="1:2" x14ac:dyDescent="0.25">
      <c r="A9" s="50"/>
      <c r="B9" s="50"/>
    </row>
    <row r="10" spans="1:2" x14ac:dyDescent="0.25">
      <c r="A10" s="46" t="s">
        <v>84</v>
      </c>
    </row>
    <row r="11" spans="1:2" x14ac:dyDescent="0.25">
      <c r="A11" s="59" t="s">
        <v>85</v>
      </c>
      <c r="B11" s="69">
        <v>40864</v>
      </c>
    </row>
    <row r="12" spans="1:2" x14ac:dyDescent="0.25">
      <c r="A12" s="46"/>
    </row>
    <row r="13" spans="1:2" x14ac:dyDescent="0.25">
      <c r="A13" s="46" t="s">
        <v>86</v>
      </c>
    </row>
    <row r="14" spans="1:2" x14ac:dyDescent="0.25">
      <c r="A14" s="46" t="s">
        <v>85</v>
      </c>
      <c r="B14" s="46" t="s">
        <v>87</v>
      </c>
    </row>
    <row r="16" spans="1:2" x14ac:dyDescent="0.25">
      <c r="A16" s="46" t="s">
        <v>77</v>
      </c>
    </row>
  </sheetData>
  <sheetProtection password="C68A" sheet="1" objects="1" scenarios="1" selectLockedCells="1" selectUnlockedCells="1"/>
  <phoneticPr fontId="0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/>
  </sheetViews>
  <sheetFormatPr defaultRowHeight="13.2" x14ac:dyDescent="0.25"/>
  <cols>
    <col min="1" max="1" width="8" bestFit="1" customWidth="1"/>
    <col min="2" max="2" width="11.109375" customWidth="1"/>
    <col min="3" max="3" width="8" bestFit="1" customWidth="1"/>
    <col min="4" max="4" width="10.5546875" customWidth="1"/>
    <col min="5" max="5" width="8" bestFit="1" customWidth="1"/>
    <col min="6" max="6" width="14.33203125" bestFit="1" customWidth="1"/>
  </cols>
  <sheetData>
    <row r="1" spans="1:6" x14ac:dyDescent="0.25">
      <c r="A1" s="15"/>
      <c r="B1" s="15"/>
      <c r="C1" s="15"/>
      <c r="D1" s="15"/>
      <c r="E1" s="15"/>
      <c r="F1" s="15"/>
    </row>
    <row r="2" spans="1:6" ht="22.8" x14ac:dyDescent="0.4">
      <c r="A2" s="243" t="s">
        <v>27</v>
      </c>
      <c r="B2" s="243"/>
      <c r="C2" s="243"/>
      <c r="D2" s="243"/>
      <c r="E2" s="243"/>
      <c r="F2" s="243"/>
    </row>
    <row r="3" spans="1:6" ht="20.25" customHeight="1" x14ac:dyDescent="0.25">
      <c r="A3" s="244" t="s">
        <v>31</v>
      </c>
      <c r="B3" s="244"/>
      <c r="C3" s="244"/>
      <c r="D3" s="244"/>
      <c r="E3" s="244"/>
      <c r="F3" s="244"/>
    </row>
    <row r="4" spans="1:6" ht="26.4" x14ac:dyDescent="0.25">
      <c r="A4" s="16" t="s">
        <v>26</v>
      </c>
      <c r="B4" s="17" t="s">
        <v>30</v>
      </c>
      <c r="C4" s="16" t="s">
        <v>26</v>
      </c>
      <c r="D4" s="17" t="s">
        <v>28</v>
      </c>
      <c r="E4" s="16" t="s">
        <v>26</v>
      </c>
      <c r="F4" s="17" t="s">
        <v>29</v>
      </c>
    </row>
    <row r="5" spans="1:6" x14ac:dyDescent="0.25">
      <c r="A5" s="18">
        <v>1</v>
      </c>
      <c r="B5" s="19">
        <v>0.02</v>
      </c>
      <c r="C5" s="18">
        <v>21</v>
      </c>
      <c r="D5" s="19">
        <v>0.35</v>
      </c>
      <c r="E5" s="18">
        <v>41</v>
      </c>
      <c r="F5" s="19">
        <v>0.68</v>
      </c>
    </row>
    <row r="6" spans="1:6" x14ac:dyDescent="0.25">
      <c r="A6" s="18">
        <v>2</v>
      </c>
      <c r="B6" s="19">
        <v>0.03</v>
      </c>
      <c r="C6" s="18">
        <v>22</v>
      </c>
      <c r="D6" s="19">
        <v>0.37</v>
      </c>
      <c r="E6" s="18">
        <v>42</v>
      </c>
      <c r="F6" s="19">
        <v>0.7</v>
      </c>
    </row>
    <row r="7" spans="1:6" x14ac:dyDescent="0.25">
      <c r="A7" s="18">
        <v>3</v>
      </c>
      <c r="B7" s="19">
        <v>0.05</v>
      </c>
      <c r="C7" s="18">
        <v>23</v>
      </c>
      <c r="D7" s="19">
        <v>0.38</v>
      </c>
      <c r="E7" s="18">
        <v>43</v>
      </c>
      <c r="F7" s="19">
        <v>0.72</v>
      </c>
    </row>
    <row r="8" spans="1:6" x14ac:dyDescent="0.25">
      <c r="A8" s="18">
        <v>4</v>
      </c>
      <c r="B8" s="19">
        <v>7.0000000000000007E-2</v>
      </c>
      <c r="C8" s="18">
        <v>24</v>
      </c>
      <c r="D8" s="19">
        <v>0.4</v>
      </c>
      <c r="E8" s="18">
        <v>44</v>
      </c>
      <c r="F8" s="19">
        <v>0.73</v>
      </c>
    </row>
    <row r="9" spans="1:6" x14ac:dyDescent="0.25">
      <c r="A9" s="18">
        <v>5</v>
      </c>
      <c r="B9" s="19">
        <v>0.08</v>
      </c>
      <c r="C9" s="18">
        <v>25</v>
      </c>
      <c r="D9" s="19">
        <v>0.42</v>
      </c>
      <c r="E9" s="18">
        <v>45</v>
      </c>
      <c r="F9" s="19">
        <v>0.75</v>
      </c>
    </row>
    <row r="10" spans="1:6" x14ac:dyDescent="0.25">
      <c r="A10" s="18">
        <v>6</v>
      </c>
      <c r="B10" s="19">
        <v>0.1</v>
      </c>
      <c r="C10" s="18">
        <v>26</v>
      </c>
      <c r="D10" s="19">
        <v>0.43</v>
      </c>
      <c r="E10" s="18">
        <v>46</v>
      </c>
      <c r="F10" s="19">
        <v>0.77</v>
      </c>
    </row>
    <row r="11" spans="1:6" x14ac:dyDescent="0.25">
      <c r="A11" s="18">
        <v>7</v>
      </c>
      <c r="B11" s="19">
        <v>0.12</v>
      </c>
      <c r="C11" s="18">
        <v>27</v>
      </c>
      <c r="D11" s="19">
        <v>0.45</v>
      </c>
      <c r="E11" s="18">
        <v>47</v>
      </c>
      <c r="F11" s="19">
        <v>0.78</v>
      </c>
    </row>
    <row r="12" spans="1:6" x14ac:dyDescent="0.25">
      <c r="A12" s="18">
        <v>8</v>
      </c>
      <c r="B12" s="19">
        <v>0.13</v>
      </c>
      <c r="C12" s="18">
        <v>28</v>
      </c>
      <c r="D12" s="19">
        <v>0.47</v>
      </c>
      <c r="E12" s="18">
        <v>48</v>
      </c>
      <c r="F12" s="19">
        <v>0.8</v>
      </c>
    </row>
    <row r="13" spans="1:6" x14ac:dyDescent="0.25">
      <c r="A13" s="18">
        <v>9</v>
      </c>
      <c r="B13" s="19">
        <v>0.15</v>
      </c>
      <c r="C13" s="18">
        <v>29</v>
      </c>
      <c r="D13" s="19">
        <v>0.48</v>
      </c>
      <c r="E13" s="18">
        <v>49</v>
      </c>
      <c r="F13" s="19">
        <v>0.82</v>
      </c>
    </row>
    <row r="14" spans="1:6" x14ac:dyDescent="0.25">
      <c r="A14" s="18">
        <v>10</v>
      </c>
      <c r="B14" s="19">
        <v>0.17</v>
      </c>
      <c r="C14" s="18">
        <v>30</v>
      </c>
      <c r="D14" s="19">
        <v>0.5</v>
      </c>
      <c r="E14" s="18">
        <v>50</v>
      </c>
      <c r="F14" s="19">
        <v>0.83</v>
      </c>
    </row>
    <row r="15" spans="1:6" x14ac:dyDescent="0.25">
      <c r="A15" s="18">
        <v>11</v>
      </c>
      <c r="B15" s="19">
        <v>0.18</v>
      </c>
      <c r="C15" s="18">
        <v>31</v>
      </c>
      <c r="D15" s="19">
        <v>0.52</v>
      </c>
      <c r="E15" s="18">
        <v>51</v>
      </c>
      <c r="F15" s="19">
        <v>0.85</v>
      </c>
    </row>
    <row r="16" spans="1:6" x14ac:dyDescent="0.25">
      <c r="A16" s="18">
        <v>12</v>
      </c>
      <c r="B16" s="19">
        <v>0.2</v>
      </c>
      <c r="C16" s="18">
        <v>32</v>
      </c>
      <c r="D16" s="19">
        <v>0.53</v>
      </c>
      <c r="E16" s="18">
        <v>52</v>
      </c>
      <c r="F16" s="19">
        <v>0.87</v>
      </c>
    </row>
    <row r="17" spans="1:6" x14ac:dyDescent="0.25">
      <c r="A17" s="18">
        <v>13</v>
      </c>
      <c r="B17" s="19">
        <v>0.22</v>
      </c>
      <c r="C17" s="18">
        <v>33</v>
      </c>
      <c r="D17" s="19">
        <v>0.55000000000000004</v>
      </c>
      <c r="E17" s="18">
        <v>53</v>
      </c>
      <c r="F17" s="19">
        <v>0.88</v>
      </c>
    </row>
    <row r="18" spans="1:6" x14ac:dyDescent="0.25">
      <c r="A18" s="18">
        <v>14</v>
      </c>
      <c r="B18" s="19">
        <v>0.23</v>
      </c>
      <c r="C18" s="18">
        <v>34</v>
      </c>
      <c r="D18" s="19">
        <v>0.56999999999999995</v>
      </c>
      <c r="E18" s="18">
        <v>54</v>
      </c>
      <c r="F18" s="19">
        <v>0.9</v>
      </c>
    </row>
    <row r="19" spans="1:6" x14ac:dyDescent="0.25">
      <c r="A19" s="18">
        <v>15</v>
      </c>
      <c r="B19" s="19">
        <v>0.25</v>
      </c>
      <c r="C19" s="18">
        <v>35</v>
      </c>
      <c r="D19" s="19">
        <v>0.57999999999999996</v>
      </c>
      <c r="E19" s="18">
        <v>55</v>
      </c>
      <c r="F19" s="19">
        <v>0.92</v>
      </c>
    </row>
    <row r="20" spans="1:6" x14ac:dyDescent="0.25">
      <c r="A20" s="18">
        <v>16</v>
      </c>
      <c r="B20" s="19">
        <v>0.27</v>
      </c>
      <c r="C20" s="18">
        <v>36</v>
      </c>
      <c r="D20" s="19">
        <v>0.6</v>
      </c>
      <c r="E20" s="18">
        <v>56</v>
      </c>
      <c r="F20" s="19">
        <v>0.93</v>
      </c>
    </row>
    <row r="21" spans="1:6" x14ac:dyDescent="0.25">
      <c r="A21" s="18">
        <v>17</v>
      </c>
      <c r="B21" s="19">
        <v>0.38</v>
      </c>
      <c r="C21" s="18">
        <v>37</v>
      </c>
      <c r="D21" s="19">
        <v>0.62</v>
      </c>
      <c r="E21" s="18">
        <v>57</v>
      </c>
      <c r="F21" s="19">
        <v>0.95</v>
      </c>
    </row>
    <row r="22" spans="1:6" x14ac:dyDescent="0.25">
      <c r="A22" s="18">
        <v>18</v>
      </c>
      <c r="B22" s="19">
        <v>0.3</v>
      </c>
      <c r="C22" s="18">
        <v>38</v>
      </c>
      <c r="D22" s="19">
        <v>0.63</v>
      </c>
      <c r="E22" s="18">
        <v>58</v>
      </c>
      <c r="F22" s="19">
        <v>0.97</v>
      </c>
    </row>
    <row r="23" spans="1:6" x14ac:dyDescent="0.25">
      <c r="A23" s="18">
        <v>19</v>
      </c>
      <c r="B23" s="19">
        <v>0.32</v>
      </c>
      <c r="C23" s="18">
        <v>39</v>
      </c>
      <c r="D23" s="19">
        <v>0.65</v>
      </c>
      <c r="E23" s="18">
        <v>59</v>
      </c>
      <c r="F23" s="19">
        <v>0.98</v>
      </c>
    </row>
    <row r="24" spans="1:6" x14ac:dyDescent="0.25">
      <c r="A24" s="18">
        <v>20</v>
      </c>
      <c r="B24" s="19">
        <v>0.33</v>
      </c>
      <c r="C24" s="18">
        <v>40</v>
      </c>
      <c r="D24" s="19">
        <v>0.67</v>
      </c>
      <c r="E24" s="18">
        <v>60</v>
      </c>
      <c r="F24" s="19">
        <v>1</v>
      </c>
    </row>
  </sheetData>
  <sheetProtection password="C68A" sheet="1" objects="1" scenarios="1" selectLockedCells="1" selectUnlockedCells="1"/>
  <mergeCells count="2">
    <mergeCell ref="A2:F2"/>
    <mergeCell ref="A3:F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Time Record</vt:lpstr>
      <vt:lpstr>Field Worksheet</vt:lpstr>
      <vt:lpstr>Leave Request</vt:lpstr>
      <vt:lpstr>Travel Reim. Request</vt:lpstr>
      <vt:lpstr>Instructions</vt:lpstr>
      <vt:lpstr>Conversion Chart</vt:lpstr>
      <vt:lpstr>'Time Record'!Print_Area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Donna K. Rutledge</dc:creator>
  <cp:keywords/>
  <dc:description/>
  <cp:lastModifiedBy>Donna Rutledge</cp:lastModifiedBy>
  <cp:lastPrinted>2012-09-11T19:43:02Z</cp:lastPrinted>
  <dcterms:created xsi:type="dcterms:W3CDTF">2000-08-25T01:59:39Z</dcterms:created>
  <dcterms:modified xsi:type="dcterms:W3CDTF">2013-01-07T13:32:36Z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TC062071411033</vt:lpwstr>
  </property>
</Properties>
</file>